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53" lockStructure="1"/>
  <bookViews>
    <workbookView xWindow="96" yWindow="108" windowWidth="17016" windowHeight="7356" tabRatio="588"/>
  </bookViews>
  <sheets>
    <sheet name="Instrucciones" sheetId="13" r:id="rId1"/>
    <sheet name="Proyecto_Actividad" sheetId="4" r:id="rId2"/>
    <sheet name="Datos_Monitores" sheetId="6" r:id="rId3"/>
    <sheet name="Listado Participantes" sheetId="8" r:id="rId4"/>
    <sheet name="Reporte_Actividad" sheetId="7" r:id="rId5"/>
    <sheet name="Rutas" sheetId="2" state="hidden" r:id="rId6"/>
    <sheet name="Organizadores" sheetId="3" state="hidden" r:id="rId7"/>
    <sheet name="Autobuses" sheetId="5" state="hidden" r:id="rId8"/>
    <sheet name="Fechas" sheetId="1" state="hidden" r:id="rId9"/>
    <sheet name="Socios_Numero" sheetId="9" state="hidden" r:id="rId10"/>
    <sheet name="Licencias_2013" sheetId="10" state="hidden" r:id="rId11"/>
    <sheet name="Socios_Participantes" sheetId="11" state="hidden" r:id="rId12"/>
    <sheet name="ListadoParticipantes" sheetId="12" state="hidden" r:id="rId13"/>
  </sheets>
  <definedNames>
    <definedName name="Abril">Rutas!$D$2:$D$6</definedName>
    <definedName name="autobus">Autobuses!$A$2:$A$5</definedName>
    <definedName name="Bajas">Reporte_Actividad!$C$35:$C$37</definedName>
    <definedName name="dias">Fechas!$B$11:$B$41</definedName>
    <definedName name="Diciembre">Rutas!$J$2:$J$3</definedName>
    <definedName name="Enero">Rutas!$A$2:$A$4</definedName>
    <definedName name="Febrero">Rutas!$B$2:$B$6</definedName>
    <definedName name="Junio">Rutas!$F$2:$F$3</definedName>
    <definedName name="Kilometros">Autobuses!$A$7:$A$10</definedName>
    <definedName name="Listadodni">Tabla1[[D.N.I 
00000000A]:[IMPORTE]]</definedName>
    <definedName name="Marzo">Rutas!$C$2:$C$5</definedName>
    <definedName name="Mayo">Rutas!$E$2:$E$7</definedName>
    <definedName name="meses">Fechas!$A$11:$A$22</definedName>
    <definedName name="Monitor">Datos_Monitores!$A$2:$A$3</definedName>
    <definedName name="Noviembre">Rutas!$I$2:$I$4</definedName>
    <definedName name="Octubre">Rutas!$H$2:$H$4</definedName>
    <definedName name="Organizadores">Organizadores!$A$2:$A$17</definedName>
    <definedName name="Plazas_31">Autobuses!$D$4</definedName>
    <definedName name="Plazas_38">Autobuses!$E$4</definedName>
    <definedName name="Plazas_54">Autobuses!$F$4</definedName>
    <definedName name="responsable">Organizadores!$A$2:$A$17</definedName>
    <definedName name="Septiembre">Rutas!$G$2:$G$3</definedName>
    <definedName name="_xlnm.Print_Titles" localSheetId="3">'Listado Participantes'!$1:$4</definedName>
  </definedNames>
  <calcPr calcId="145621"/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D5" i="8"/>
  <c r="E67" i="8" l="1"/>
  <c r="E66" i="8" l="1"/>
  <c r="K27" i="7" l="1"/>
  <c r="K28" i="7"/>
  <c r="K29" i="7"/>
  <c r="K30" i="7"/>
  <c r="K31" i="7"/>
  <c r="K32" i="7"/>
  <c r="K33" i="7"/>
  <c r="K26" i="7"/>
  <c r="I27" i="7" l="1"/>
  <c r="I28" i="7"/>
  <c r="I29" i="7"/>
  <c r="I30" i="7"/>
  <c r="I31" i="7"/>
  <c r="I32" i="7"/>
  <c r="I33" i="7"/>
  <c r="H27" i="7"/>
  <c r="H28" i="7"/>
  <c r="H29" i="7"/>
  <c r="H30" i="7"/>
  <c r="H31" i="7"/>
  <c r="H32" i="7"/>
  <c r="H33" i="7"/>
  <c r="G33" i="7"/>
  <c r="G27" i="7"/>
  <c r="G28" i="7"/>
  <c r="G29" i="7"/>
  <c r="G30" i="7"/>
  <c r="G31" i="7"/>
  <c r="G32" i="7"/>
  <c r="F27" i="7"/>
  <c r="F28" i="7"/>
  <c r="F29" i="7"/>
  <c r="F30" i="7"/>
  <c r="F31" i="7"/>
  <c r="F32" i="7"/>
  <c r="F33" i="7"/>
  <c r="E27" i="7"/>
  <c r="E28" i="7"/>
  <c r="E29" i="7"/>
  <c r="E30" i="7"/>
  <c r="E31" i="7"/>
  <c r="E32" i="7"/>
  <c r="E33" i="7"/>
  <c r="D27" i="7"/>
  <c r="D28" i="7"/>
  <c r="D29" i="7"/>
  <c r="D30" i="7"/>
  <c r="D31" i="7"/>
  <c r="D32" i="7"/>
  <c r="D33" i="7"/>
  <c r="C27" i="7"/>
  <c r="C28" i="7"/>
  <c r="C29" i="7"/>
  <c r="C30" i="7"/>
  <c r="C31" i="7"/>
  <c r="C32" i="7"/>
  <c r="C33" i="7"/>
  <c r="I26" i="7"/>
  <c r="K35" i="7" s="1"/>
  <c r="H26" i="7"/>
  <c r="G26" i="7"/>
  <c r="F26" i="7"/>
  <c r="E26" i="7"/>
  <c r="D26" i="7"/>
  <c r="C26" i="7"/>
  <c r="G59" i="8"/>
  <c r="I59" i="8"/>
  <c r="G60" i="8"/>
  <c r="I60" i="8"/>
  <c r="G61" i="8"/>
  <c r="I61" i="8"/>
  <c r="G55" i="8"/>
  <c r="I55" i="8"/>
  <c r="G56" i="8"/>
  <c r="I56" i="8"/>
  <c r="G57" i="8"/>
  <c r="I57" i="8"/>
  <c r="G54" i="8"/>
  <c r="I54" i="8"/>
  <c r="G58" i="8"/>
  <c r="I58" i="8"/>
  <c r="G53" i="8"/>
  <c r="I53" i="8"/>
  <c r="G95" i="8"/>
  <c r="I95" i="8" s="1"/>
  <c r="G94" i="8"/>
  <c r="I94" i="8" s="1"/>
  <c r="G93" i="8"/>
  <c r="I93" i="8" s="1"/>
  <c r="G92" i="8"/>
  <c r="I92" i="8" s="1"/>
  <c r="G91" i="8"/>
  <c r="I91" i="8" s="1"/>
  <c r="G90" i="8"/>
  <c r="I90" i="8" s="1"/>
  <c r="G89" i="8"/>
  <c r="I89" i="8" s="1"/>
  <c r="G88" i="8"/>
  <c r="I88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G81" i="8"/>
  <c r="I81" i="8" s="1"/>
  <c r="E75" i="8" l="1"/>
  <c r="I47" i="7"/>
  <c r="G21" i="7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I50" i="8" s="1"/>
  <c r="G51" i="8"/>
  <c r="I51" i="8" s="1"/>
  <c r="G52" i="8"/>
  <c r="I52" i="8" s="1"/>
  <c r="G62" i="8"/>
  <c r="I62" i="8" s="1"/>
  <c r="G63" i="8"/>
  <c r="I63" i="8" s="1"/>
  <c r="G64" i="8"/>
  <c r="I64" i="8" s="1"/>
  <c r="G5" i="8"/>
  <c r="E73" i="8" s="1"/>
  <c r="E71" i="8" l="1"/>
  <c r="E72" i="8"/>
  <c r="E70" i="8"/>
  <c r="C14" i="7"/>
  <c r="B14" i="7"/>
  <c r="D14" i="4"/>
  <c r="F73" i="8"/>
  <c r="F72" i="8" l="1"/>
  <c r="D17" i="4"/>
  <c r="D17" i="7" l="1"/>
  <c r="I10" i="4"/>
  <c r="G10" i="4"/>
  <c r="D14" i="7"/>
  <c r="D18" i="7" l="1"/>
  <c r="C16" i="7"/>
  <c r="C15" i="7"/>
  <c r="C10" i="7"/>
  <c r="C9" i="7"/>
  <c r="G6" i="7"/>
  <c r="G5" i="7"/>
  <c r="D5" i="7"/>
  <c r="B5" i="7"/>
  <c r="I41" i="7"/>
  <c r="D43" i="7"/>
  <c r="J15" i="7"/>
  <c r="I15" i="7"/>
  <c r="E76" i="8"/>
  <c r="D10" i="7"/>
  <c r="D9" i="7"/>
  <c r="A2" i="8"/>
  <c r="D9" i="4"/>
  <c r="D16" i="4"/>
  <c r="D19" i="4" s="1"/>
  <c r="D10" i="4"/>
  <c r="G15" i="7" l="1"/>
  <c r="F70" i="8"/>
  <c r="H15" i="7"/>
  <c r="F71" i="8"/>
  <c r="D45" i="7"/>
  <c r="D16" i="7"/>
  <c r="D19" i="7" s="1"/>
  <c r="D44" i="7"/>
  <c r="D11" i="4"/>
  <c r="D11" i="7"/>
  <c r="D41" i="7"/>
  <c r="D21" i="7"/>
  <c r="I42" i="7"/>
  <c r="I43" i="7"/>
  <c r="I34" i="8"/>
  <c r="I36" i="8"/>
  <c r="I40" i="8"/>
  <c r="I41" i="8"/>
  <c r="I42" i="8"/>
  <c r="I44" i="8"/>
  <c r="I45" i="8"/>
  <c r="I47" i="8"/>
  <c r="I48" i="8"/>
  <c r="I49" i="8"/>
  <c r="I35" i="8"/>
  <c r="I37" i="8"/>
  <c r="I38" i="8"/>
  <c r="I39" i="8"/>
  <c r="I43" i="8"/>
  <c r="I46" i="8"/>
  <c r="G9" i="7"/>
  <c r="D21" i="4" l="1"/>
  <c r="D5" i="6"/>
  <c r="D46" i="7"/>
  <c r="J14" i="4"/>
  <c r="I33" i="8" s="1"/>
  <c r="I15" i="8"/>
  <c r="I13" i="8"/>
  <c r="I8" i="8"/>
  <c r="I14" i="4"/>
  <c r="G14" i="4" l="1"/>
  <c r="H14" i="4"/>
  <c r="I23" i="8"/>
  <c r="I25" i="8"/>
  <c r="I20" i="8"/>
  <c r="I21" i="8"/>
  <c r="I19" i="8"/>
  <c r="I22" i="8"/>
  <c r="I31" i="8"/>
  <c r="I27" i="8"/>
  <c r="I26" i="8"/>
  <c r="I28" i="8"/>
  <c r="I32" i="8"/>
  <c r="I24" i="8"/>
  <c r="J14" i="7"/>
  <c r="I7" i="8"/>
  <c r="I14" i="8"/>
  <c r="I17" i="8"/>
  <c r="I12" i="8"/>
  <c r="I6" i="8"/>
  <c r="I10" i="8"/>
  <c r="I11" i="8"/>
  <c r="I16" i="8"/>
  <c r="I18" i="8"/>
  <c r="I5" i="8"/>
  <c r="I9" i="8"/>
  <c r="I14" i="7"/>
  <c r="H14" i="7" l="1"/>
  <c r="G14" i="7"/>
  <c r="I29" i="8"/>
  <c r="I30" i="8"/>
  <c r="H67" i="8"/>
  <c r="G19" i="7" s="1"/>
  <c r="I45" i="7" l="1"/>
  <c r="F49" i="7" s="1"/>
  <c r="I44" i="7" l="1"/>
</calcChain>
</file>

<file path=xl/comments1.xml><?xml version="1.0" encoding="utf-8"?>
<comments xmlns="http://schemas.openxmlformats.org/spreadsheetml/2006/main">
  <authors>
    <author>Pedro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0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Pedro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<sst xmlns="http://schemas.openxmlformats.org/spreadsheetml/2006/main" count="3219" uniqueCount="1040">
  <si>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</si>
  <si>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</si>
  <si>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</si>
  <si>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</si>
  <si>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</si>
  <si>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</si>
  <si>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</si>
  <si>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</si>
  <si>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</si>
  <si>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</si>
  <si>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5 y 6</t>
  </si>
  <si>
    <t>30/11 al 7/12</t>
  </si>
  <si>
    <t>28 y 29</t>
  </si>
  <si>
    <t>Organizadores</t>
  </si>
  <si>
    <t>Julio Lorenzo</t>
  </si>
  <si>
    <t>Javier Belmonte</t>
  </si>
  <si>
    <t>Fernando López</t>
  </si>
  <si>
    <t>Juan Pablo "Pere"</t>
  </si>
  <si>
    <t>Antonio Matea</t>
  </si>
  <si>
    <t>Juan Luis Lorenzo</t>
  </si>
  <si>
    <t>Juan Fresneda</t>
  </si>
  <si>
    <t>Juanjo Zorrilla</t>
  </si>
  <si>
    <t>Gerardo Gónzalez</t>
  </si>
  <si>
    <t>Luis A. Bautista</t>
  </si>
  <si>
    <t>Pascual Valls</t>
  </si>
  <si>
    <t>Jorge Martínez</t>
  </si>
  <si>
    <t>Juan L. Lorenzo / Victorio</t>
  </si>
  <si>
    <t>Victorio García</t>
  </si>
  <si>
    <t>Juan A. Molina</t>
  </si>
  <si>
    <t>Francisco Noguero</t>
  </si>
  <si>
    <t xml:space="preserve">  FÓSILES Y PINTURAS RUPESTRES - Casas de Lázaro</t>
  </si>
  <si>
    <t xml:space="preserve">  BARRANCO DE MINGO ANDRÉS - Casas de Juan Gil</t>
  </si>
  <si>
    <t xml:space="preserve">  II RUTA DE LAS TAPAS DE CASASIMARRO </t>
  </si>
  <si>
    <t xml:space="preserve">  II RUTA FUENTES DEL CALAR - Riópar</t>
  </si>
  <si>
    <t xml:space="preserve">  BARRANCO DE CASAS DEL CERRO - Alcalá del Júcar</t>
  </si>
  <si>
    <t xml:space="preserve">  PICO RANERA - Talayuelas (Cuenca)</t>
  </si>
  <si>
    <t xml:space="preserve">  BARRANCO DEL TRANCO DEL LOBO - Casa de Ves</t>
  </si>
  <si>
    <t xml:space="preserve">  VI RUTA DEL ROCHE - Liétor</t>
  </si>
  <si>
    <t xml:space="preserve">  MIRADOR DEL MUNDO - Riópar</t>
  </si>
  <si>
    <t xml:space="preserve">  BARRANCO DEL MOLINAR - Casas de Juan Gil </t>
  </si>
  <si>
    <t xml:space="preserve">  POR LOS CÁRCAVOS - Royo Odrea</t>
  </si>
  <si>
    <t xml:space="preserve">  BARRANCO DE DON SANCHO - Villa de Ves</t>
  </si>
  <si>
    <t xml:space="preserve">  VII RUTA LOS MORABIOS - Higueruela</t>
  </si>
  <si>
    <t xml:space="preserve">  III RUTA DE LA LANA - Albendea (Cuenca)</t>
  </si>
  <si>
    <t xml:space="preserve">  RUTA LETUR</t>
  </si>
  <si>
    <t xml:space="preserve">  FERRATAS SIERRA DE LA VILLA Y CASTILLO SALVATIERRA - Villena</t>
  </si>
  <si>
    <t xml:space="preserve">  RUTA DE LOS PUENTES - Villalgordo del Júcar </t>
  </si>
  <si>
    <t xml:space="preserve">  ARTE RUPESTRE EN EL CALAR DE SORBAS - Moratalla (Murcia)</t>
  </si>
  <si>
    <t xml:space="preserve">  FERRATA NORTE SIERRA DE LUGAR - Fortuna (Murcia)</t>
  </si>
  <si>
    <t xml:space="preserve">  RUTA DE LOS BALNEARIOS - Villatoya</t>
  </si>
  <si>
    <t xml:space="preserve">  VI RUTA DE LAS MORRAS - Pozo Cañada</t>
  </si>
  <si>
    <t xml:space="preserve">  FERRATA NORTE DEL CID - Petrer (Alicante)</t>
  </si>
  <si>
    <t xml:space="preserve">  RUINAS DE VALERIA - Valera de Abajo (Cuenca)</t>
  </si>
  <si>
    <t>Julio</t>
  </si>
  <si>
    <t>Agosto</t>
  </si>
  <si>
    <t>ACTIVIDADES 2013 CENTRO EXCURSIONISTA ALBACETE</t>
  </si>
  <si>
    <t>Gastos</t>
  </si>
  <si>
    <t>Autobus</t>
  </si>
  <si>
    <t>Tipo de Autobuses</t>
  </si>
  <si>
    <t>Importe</t>
  </si>
  <si>
    <t>Plazas_31</t>
  </si>
  <si>
    <t>Plazas_38</t>
  </si>
  <si>
    <t>Plazas_54</t>
  </si>
  <si>
    <t>Gastos Día Actividad</t>
  </si>
  <si>
    <t>Km</t>
  </si>
  <si>
    <t>Monitores</t>
  </si>
  <si>
    <t>Monitor</t>
  </si>
  <si>
    <t>Precio</t>
  </si>
  <si>
    <t>Cantidad</t>
  </si>
  <si>
    <t>Total Gastos Reconocimiento</t>
  </si>
  <si>
    <t>Mes:</t>
  </si>
  <si>
    <t>Dia:</t>
  </si>
  <si>
    <t>Datos de la Actividad</t>
  </si>
  <si>
    <t>Actividad:</t>
  </si>
  <si>
    <t>Organizador:</t>
  </si>
  <si>
    <t>MAXIMO</t>
  </si>
  <si>
    <t>Precios a Cobrar por la Actividad</t>
  </si>
  <si>
    <t>Total Gastos Día Actividad</t>
  </si>
  <si>
    <t>Seguro Actividad</t>
  </si>
  <si>
    <t>Precio comida por persona</t>
  </si>
  <si>
    <t xml:space="preserve">Número de Monitores </t>
  </si>
  <si>
    <t>Importe Gasto</t>
  </si>
  <si>
    <t>Total Gastos Actividad</t>
  </si>
  <si>
    <t xml:space="preserve">MINIMO </t>
  </si>
  <si>
    <t>Nº de Participantes en la Actividad</t>
  </si>
  <si>
    <t>(Introducir los valores de las celdas en verde, 1º Mes, Dia, Actividad, Organizador, etc…)</t>
  </si>
  <si>
    <t>Comunicación de Proyecto de la Actividad</t>
  </si>
  <si>
    <t>Descripción Gastos Reconocimiento</t>
  </si>
  <si>
    <t>Nombre y Apellidos del Monitor que participa en el reconocimiento y en la actividad</t>
  </si>
  <si>
    <t xml:space="preserve">  RUTA DEL QUIJOTE "LAGUNAS DE RUIDERA" - Ossa de Montiel</t>
  </si>
  <si>
    <t xml:space="preserve">  RAFTING POR EL CABRIEL - Venta del Moro (Valencia)</t>
  </si>
  <si>
    <t xml:space="preserve">  FUENTES DE BIENSERVIDA</t>
  </si>
  <si>
    <t xml:space="preserve">  BTT SIERRA DE CAZORLA</t>
  </si>
  <si>
    <t xml:space="preserve">  IX RUTA DEL PERNALES - Villaverde de Guadalimar</t>
  </si>
  <si>
    <t xml:space="preserve">  SIERRA DEL CUJON - DEL PARDAL A MESONES</t>
  </si>
  <si>
    <t xml:space="preserve">  II RUTA AYNA</t>
  </si>
  <si>
    <t xml:space="preserve">  DIA DEL SOCIO / JORNADAS GASTRONÓMICAS - La Pumarica (Riópar)</t>
  </si>
  <si>
    <t xml:space="preserve">  MAJADAS / UÑA - Serranía de Cuenca</t>
  </si>
  <si>
    <t xml:space="preserve">  CON BURRO A LA GILA </t>
  </si>
  <si>
    <t xml:space="preserve">  XXXI MARCHA NERPIO - ALCARAZ</t>
  </si>
  <si>
    <t xml:space="preserve">  CENA DEL POBRE - Albacete</t>
  </si>
  <si>
    <t>GASTOS</t>
  </si>
  <si>
    <t>INGRESOS</t>
  </si>
  <si>
    <t>SOC. NUM. 
 CON LIC.</t>
  </si>
  <si>
    <t>SOC. NUM
SIN LIC.</t>
  </si>
  <si>
    <t>Nº de Cuenta:</t>
  </si>
  <si>
    <t>Responsable:</t>
  </si>
  <si>
    <t>Restaurante:</t>
  </si>
  <si>
    <t>Observaciones:</t>
  </si>
  <si>
    <t>Listado Participantes</t>
  </si>
  <si>
    <t>NUM.</t>
  </si>
  <si>
    <t>TIPO SOCIO</t>
  </si>
  <si>
    <t>LICENCIA</t>
  </si>
  <si>
    <t>IMPORTE</t>
  </si>
  <si>
    <t>INGRESADO</t>
  </si>
  <si>
    <t>SOCIO NUMERO</t>
  </si>
  <si>
    <t>SOCIO SIMPATIZANTE</t>
  </si>
  <si>
    <t>SI</t>
  </si>
  <si>
    <t>NO</t>
  </si>
  <si>
    <t xml:space="preserve">TOTAL </t>
  </si>
  <si>
    <t>Numero Participantes Socio Numero con Licencia</t>
  </si>
  <si>
    <t>Numero Participantes Socio Numero sin Licencia</t>
  </si>
  <si>
    <t>Total Ingresos</t>
  </si>
  <si>
    <t>Numero Participantes</t>
  </si>
  <si>
    <t>Transferencias a realizar:</t>
  </si>
  <si>
    <t>Numero de Participantes con Seguro</t>
  </si>
  <si>
    <t>Total Ingresos Banco</t>
  </si>
  <si>
    <t>Devolución</t>
  </si>
  <si>
    <t>Gasto Autobus</t>
  </si>
  <si>
    <t>Gasto Restaurante</t>
  </si>
  <si>
    <t>Gasto Seguros</t>
  </si>
  <si>
    <t>RESUMEN</t>
  </si>
  <si>
    <t>Gastos Reconocimiento</t>
  </si>
  <si>
    <t>Comidas</t>
  </si>
  <si>
    <t>Seguros</t>
  </si>
  <si>
    <t>BENEFICIOS ACTIVIDAD</t>
  </si>
  <si>
    <t>TOTAL</t>
  </si>
  <si>
    <t>Definitivo --&gt;</t>
  </si>
  <si>
    <t>(Introducir los valores de las celdas en verde, Numero Participantes en la Actividad)</t>
  </si>
  <si>
    <t>DIRECCIÓN</t>
  </si>
  <si>
    <t>FECHA
 NACIMIENTO</t>
  </si>
  <si>
    <t>Nº</t>
  </si>
  <si>
    <t>Autobus y Otros</t>
  </si>
  <si>
    <t>E-MAIL</t>
  </si>
  <si>
    <t>DNI</t>
  </si>
  <si>
    <t>Nº Socio</t>
  </si>
  <si>
    <t xml:space="preserve">Nombre </t>
  </si>
  <si>
    <t>Apellidos</t>
  </si>
  <si>
    <t xml:space="preserve">Marino </t>
  </si>
  <si>
    <t>Moreno Romero</t>
  </si>
  <si>
    <t xml:space="preserve">Jesús </t>
  </si>
  <si>
    <t>Aparicio  Albujer</t>
  </si>
  <si>
    <t>Juan Miguel</t>
  </si>
  <si>
    <t>Velasco Blázquez</t>
  </si>
  <si>
    <t xml:space="preserve">José </t>
  </si>
  <si>
    <t>Villar Villoldo</t>
  </si>
  <si>
    <t>Marcos</t>
  </si>
  <si>
    <t>Bonilla Cutanda</t>
  </si>
  <si>
    <t>Juan</t>
  </si>
  <si>
    <t>Moyano Ibañez</t>
  </si>
  <si>
    <t>Jiménez Mejías</t>
  </si>
  <si>
    <t xml:space="preserve">Ramón </t>
  </si>
  <si>
    <t>Pérez González</t>
  </si>
  <si>
    <t xml:space="preserve">Avelino </t>
  </si>
  <si>
    <t>Simarro Galdón</t>
  </si>
  <si>
    <t>Sigfredo</t>
  </si>
  <si>
    <t>Hernández Martínez</t>
  </si>
  <si>
    <t>Prados Garrido</t>
  </si>
  <si>
    <t>Alfonso José</t>
  </si>
  <si>
    <t>García González</t>
  </si>
  <si>
    <t>María</t>
  </si>
  <si>
    <t>Córcoles Rodríguez</t>
  </si>
  <si>
    <t>Juan Manuel</t>
  </si>
  <si>
    <t>Sidera Leal</t>
  </si>
  <si>
    <t>Pedro</t>
  </si>
  <si>
    <t>Cascales Segura</t>
  </si>
  <si>
    <t>Eduardo</t>
  </si>
  <si>
    <t>Martínez Alarcos</t>
  </si>
  <si>
    <t>Gerardo</t>
  </si>
  <si>
    <t>González Montero</t>
  </si>
  <si>
    <t>José Antonio</t>
  </si>
  <si>
    <t>Moreno Gómez</t>
  </si>
  <si>
    <t>Dulcinea</t>
  </si>
  <si>
    <t>López Arce</t>
  </si>
  <si>
    <t>José</t>
  </si>
  <si>
    <t>Soriano Peralta</t>
  </si>
  <si>
    <t>Manuel</t>
  </si>
  <si>
    <t>Martínez Tendero</t>
  </si>
  <si>
    <t>Mª. Angeles</t>
  </si>
  <si>
    <t>Riscos Sánchez</t>
  </si>
  <si>
    <t>Cecilia</t>
  </si>
  <si>
    <t>Arnedo García</t>
  </si>
  <si>
    <t>Lorenzo</t>
  </si>
  <si>
    <t>Encinas Sánchez</t>
  </si>
  <si>
    <t xml:space="preserve">Manuel </t>
  </si>
  <si>
    <t>Ruiz Sánchez</t>
  </si>
  <si>
    <t>Fco. Javier</t>
  </si>
  <si>
    <t>Belmonte Selva</t>
  </si>
  <si>
    <t xml:space="preserve">Luis Angel </t>
  </si>
  <si>
    <t>Bautista Soria</t>
  </si>
  <si>
    <t>Fernando</t>
  </si>
  <si>
    <t>Colmenar Caballero</t>
  </si>
  <si>
    <t>Mercedes</t>
  </si>
  <si>
    <t>Campos Ramírez</t>
  </si>
  <si>
    <t xml:space="preserve">Carmen </t>
  </si>
  <si>
    <t>Villora Galletero</t>
  </si>
  <si>
    <t>Paquita</t>
  </si>
  <si>
    <t>Gómez Picazo</t>
  </si>
  <si>
    <t xml:space="preserve">Pablo </t>
  </si>
  <si>
    <t>Esparcia Martínez</t>
  </si>
  <si>
    <t>Alcaraz Pérez</t>
  </si>
  <si>
    <t>Alejandro</t>
  </si>
  <si>
    <t>Aguilar Sánchez</t>
  </si>
  <si>
    <t xml:space="preserve">Jorge </t>
  </si>
  <si>
    <t>Martínez García</t>
  </si>
  <si>
    <t>Pedro Alfonso</t>
  </si>
  <si>
    <t>Soler Herreros</t>
  </si>
  <si>
    <t xml:space="preserve">Juan </t>
  </si>
  <si>
    <t>Salmerón Ruescas</t>
  </si>
  <si>
    <t>Francisco</t>
  </si>
  <si>
    <t>Noguero Fernández</t>
  </si>
  <si>
    <t xml:space="preserve">Antonio </t>
  </si>
  <si>
    <t>Matea Martínez</t>
  </si>
  <si>
    <t>Jose Luis</t>
  </si>
  <si>
    <t>Paños Fresneda</t>
  </si>
  <si>
    <t>Beatriz de Libia</t>
  </si>
  <si>
    <t>Velasco Gómez</t>
  </si>
  <si>
    <t xml:space="preserve">Olmo </t>
  </si>
  <si>
    <t>Andrés Pedro</t>
  </si>
  <si>
    <t>Martínez González</t>
  </si>
  <si>
    <t>Juan Agustín</t>
  </si>
  <si>
    <t>Molina Guirao</t>
  </si>
  <si>
    <t>Pedro Antonio</t>
  </si>
  <si>
    <t>Campayo Romero</t>
  </si>
  <si>
    <t xml:space="preserve">Angel </t>
  </si>
  <si>
    <t>Moreno Sánchez</t>
  </si>
  <si>
    <t>González Díaz</t>
  </si>
  <si>
    <t>Jose Manuel</t>
  </si>
  <si>
    <t>Jiménez Juarez</t>
  </si>
  <si>
    <t>Juan Luis</t>
  </si>
  <si>
    <t>Lorenzo García</t>
  </si>
  <si>
    <t xml:space="preserve">Julio </t>
  </si>
  <si>
    <t>Lorenzo López</t>
  </si>
  <si>
    <t>Fresneda Pérez</t>
  </si>
  <si>
    <t>Sabina</t>
  </si>
  <si>
    <t>Valero Martínez</t>
  </si>
  <si>
    <t>Jiménez García</t>
  </si>
  <si>
    <t xml:space="preserve">Pascual </t>
  </si>
  <si>
    <t>Valls Cantos</t>
  </si>
  <si>
    <t>Juan José</t>
  </si>
  <si>
    <t>Zorrilla Ortiz</t>
  </si>
  <si>
    <t>López Moraga</t>
  </si>
  <si>
    <t>Martínez Navarro</t>
  </si>
  <si>
    <t>Juan Pablo</t>
  </si>
  <si>
    <t>Pérez Peregrín</t>
  </si>
  <si>
    <t>Encarna</t>
  </si>
  <si>
    <t>Correa Toledo</t>
  </si>
  <si>
    <t>José María</t>
  </si>
  <si>
    <t>López Pérez</t>
  </si>
  <si>
    <t xml:space="preserve">Victorio </t>
  </si>
  <si>
    <t>Movil</t>
  </si>
  <si>
    <t>CODIGO
POSTAL</t>
  </si>
  <si>
    <t>POBLACIÓN</t>
  </si>
  <si>
    <t>Sin_Autobus</t>
  </si>
  <si>
    <t>Comida chofer autobus</t>
  </si>
  <si>
    <t>Otros Conceptos</t>
  </si>
  <si>
    <t>Numero Participantes Socio Participante con Licencia</t>
  </si>
  <si>
    <t>Numero Participantes Socio Participante sin Licencia</t>
  </si>
  <si>
    <t>SOC. PART.
CON LIC.</t>
  </si>
  <si>
    <t>SOC. PART.
 SIN LIC.</t>
  </si>
  <si>
    <t>Cuotas Socios Participantes</t>
  </si>
  <si>
    <t>0 Km</t>
  </si>
  <si>
    <t>1 a 150 Km</t>
  </si>
  <si>
    <t>151 a 300 Km</t>
  </si>
  <si>
    <t>Más de 300 Km</t>
  </si>
  <si>
    <t>Km Autobus
Ida y Vuelta</t>
  </si>
  <si>
    <t>Nombre</t>
  </si>
  <si>
    <t>Nº CTA</t>
  </si>
  <si>
    <t>CIF</t>
  </si>
  <si>
    <t>Se realizara el ingreso por los gastos de reconocimiento</t>
  </si>
  <si>
    <t>074485179R</t>
  </si>
  <si>
    <t>05116194M</t>
  </si>
  <si>
    <t>05120787K</t>
  </si>
  <si>
    <t>05135849H</t>
  </si>
  <si>
    <t>51862835C</t>
  </si>
  <si>
    <t>05125612Q</t>
  </si>
  <si>
    <t>05148699B</t>
  </si>
  <si>
    <t>07550921K</t>
  </si>
  <si>
    <t>05100511P</t>
  </si>
  <si>
    <t>07538050F</t>
  </si>
  <si>
    <t>44385361F</t>
  </si>
  <si>
    <t>05112188R</t>
  </si>
  <si>
    <t>05081866Q</t>
  </si>
  <si>
    <t>05158274H</t>
  </si>
  <si>
    <t>05193959F</t>
  </si>
  <si>
    <t>24110325T</t>
  </si>
  <si>
    <t>05158744M</t>
  </si>
  <si>
    <t>05127598R</t>
  </si>
  <si>
    <t>04577195B</t>
  </si>
  <si>
    <t>05130667B</t>
  </si>
  <si>
    <t>05192720X</t>
  </si>
  <si>
    <t>07551213D</t>
  </si>
  <si>
    <t>74493817Z</t>
  </si>
  <si>
    <t>05139041J</t>
  </si>
  <si>
    <t>05105164S</t>
  </si>
  <si>
    <t>44384849R</t>
  </si>
  <si>
    <t>07546915V</t>
  </si>
  <si>
    <t>50941780T</t>
  </si>
  <si>
    <t>07545133Y</t>
  </si>
  <si>
    <t>07554410Z</t>
  </si>
  <si>
    <t>05151266W</t>
  </si>
  <si>
    <t>07546335N</t>
  </si>
  <si>
    <t>05192269L</t>
  </si>
  <si>
    <t>05127131V</t>
  </si>
  <si>
    <t>47052742D</t>
  </si>
  <si>
    <t>05105212V</t>
  </si>
  <si>
    <t>05126356R</t>
  </si>
  <si>
    <t>21450766T</t>
  </si>
  <si>
    <t>05158165R</t>
  </si>
  <si>
    <t>05196302G</t>
  </si>
  <si>
    <t>47079045T</t>
  </si>
  <si>
    <t>47079046R</t>
  </si>
  <si>
    <t>75561286F</t>
  </si>
  <si>
    <t>05103838T</t>
  </si>
  <si>
    <t>07562894B</t>
  </si>
  <si>
    <t>07544700X</t>
  </si>
  <si>
    <t>05163025P</t>
  </si>
  <si>
    <t>05146590H</t>
  </si>
  <si>
    <t>05167545C</t>
  </si>
  <si>
    <t>05143520F</t>
  </si>
  <si>
    <t>73764752A</t>
  </si>
  <si>
    <t>07542100D</t>
  </si>
  <si>
    <t>06897919N</t>
  </si>
  <si>
    <t>07553960R</t>
  </si>
  <si>
    <t>05168341B</t>
  </si>
  <si>
    <t>04584844R</t>
  </si>
  <si>
    <t>04591375T</t>
  </si>
  <si>
    <t>07550065Q</t>
  </si>
  <si>
    <t>07538174Q</t>
  </si>
  <si>
    <t>05135115C</t>
  </si>
  <si>
    <t>05109875B</t>
  </si>
  <si>
    <t>21474015L</t>
  </si>
  <si>
    <t>D.N.I 
00000000A</t>
  </si>
  <si>
    <t>PROVINCIA</t>
  </si>
  <si>
    <t>Reservas Comer incluido (Monitores/Chofer)</t>
  </si>
  <si>
    <r>
      <t xml:space="preserve">Nº Participantes Actividad </t>
    </r>
    <r>
      <rPr>
        <b/>
        <sz val="8"/>
        <color theme="1"/>
        <rFont val="Calibri"/>
        <family val="2"/>
        <scheme val="minor"/>
      </rPr>
      <t>(sin incluir monitores)</t>
    </r>
  </si>
  <si>
    <t>Dato facilitado por el Tesorero del C.E.A.</t>
  </si>
  <si>
    <t>Comunicación Reporte de la Actividad</t>
  </si>
  <si>
    <t>LISTADO DE ESPERA</t>
  </si>
  <si>
    <t>IMPORTE
 DEVOLUCION</t>
  </si>
  <si>
    <t>TIPO BAJA</t>
  </si>
  <si>
    <t>Nº CUENTA</t>
  </si>
  <si>
    <t>LISTADO BAJAS</t>
  </si>
  <si>
    <t>Devoluciones</t>
  </si>
  <si>
    <t>Total Devoluciones</t>
  </si>
  <si>
    <t>Tipo Baja</t>
  </si>
  <si>
    <t>Ultimos 7 Días</t>
  </si>
  <si>
    <t>Anterior Ultimos 7 Días</t>
  </si>
  <si>
    <t>Sin Devolución</t>
  </si>
  <si>
    <t>53148625H</t>
  </si>
  <si>
    <t>VIZCAINO GARCIA</t>
  </si>
  <si>
    <t>FRANCISCO</t>
  </si>
  <si>
    <t>ROSARIO, 119 2B</t>
  </si>
  <si>
    <t>02003</t>
  </si>
  <si>
    <t>ALBACETE</t>
  </si>
  <si>
    <t>franvizgar@gmail.com</t>
  </si>
  <si>
    <t>44379682D</t>
  </si>
  <si>
    <t>CORTES GONZALEZ</t>
  </si>
  <si>
    <t>MIGUEL</t>
  </si>
  <si>
    <t>ANTONIO MACHADO 5</t>
  </si>
  <si>
    <t>02510</t>
  </si>
  <si>
    <t>POZO CAÑADA</t>
  </si>
  <si>
    <t>pascuvalls@hotmail.com</t>
  </si>
  <si>
    <t>05170057W</t>
  </si>
  <si>
    <t>CORTES RODRIGUEZ</t>
  </si>
  <si>
    <t>ANGELES</t>
  </si>
  <si>
    <t>C/DOCTOR GALIACHO 3 - 2H</t>
  </si>
  <si>
    <t>02006</t>
  </si>
  <si>
    <t>gelicortes@gmail.com</t>
  </si>
  <si>
    <t>07552055M</t>
  </si>
  <si>
    <t>CORCOLES PLA</t>
  </si>
  <si>
    <t>PEDRO</t>
  </si>
  <si>
    <t>C/SAN FERNANDO, 10 - 3ºA</t>
  </si>
  <si>
    <t>LORCA</t>
  </si>
  <si>
    <t>MURCIA</t>
  </si>
  <si>
    <t>pedrocorcolespla@yahoo.es</t>
  </si>
  <si>
    <t>05108877W</t>
  </si>
  <si>
    <t>VAZQUEZ RODRIGUEZ</t>
  </si>
  <si>
    <t>ANTONIO</t>
  </si>
  <si>
    <t>C/INDUSTRIA, 1</t>
  </si>
  <si>
    <t>02005</t>
  </si>
  <si>
    <t>mtgnohales@hotmail.com</t>
  </si>
  <si>
    <t>06265830D</t>
  </si>
  <si>
    <t>DE LA GUIA CANTERO</t>
  </si>
  <si>
    <t>MARIA ELENA</t>
  </si>
  <si>
    <t>C/HELLIN, 49 - 2ºB</t>
  </si>
  <si>
    <t>02002</t>
  </si>
  <si>
    <t>elenagc84@gmail.com</t>
  </si>
  <si>
    <t>05111122Q</t>
  </si>
  <si>
    <t>GARCIA NOHALES</t>
  </si>
  <si>
    <t>MARIA TERESA</t>
  </si>
  <si>
    <t>47091952G</t>
  </si>
  <si>
    <t>ALARCON DELGADO</t>
  </si>
  <si>
    <t>ADRIAN</t>
  </si>
  <si>
    <t>C/TORRES QUEVEDO, 41</t>
  </si>
  <si>
    <t>sharkzizou@hotmail.com</t>
  </si>
  <si>
    <t>47052419P</t>
  </si>
  <si>
    <t>LOPEZ ROMERO</t>
  </si>
  <si>
    <t>FRANCISCO JOSE</t>
  </si>
  <si>
    <t>C/BALMES, 34</t>
  </si>
  <si>
    <t>paquitol@gmail.com</t>
  </si>
  <si>
    <t>47070866D</t>
  </si>
  <si>
    <t>MAÑAS MAÑAS</t>
  </si>
  <si>
    <t>MERCEDES</t>
  </si>
  <si>
    <t>C/COLON, 41</t>
  </si>
  <si>
    <t>mlosrebeldes@hotmail.com</t>
  </si>
  <si>
    <t>07541650L</t>
  </si>
  <si>
    <t>VILLANUEVA GONZALEZ</t>
  </si>
  <si>
    <t>CARMEN</t>
  </si>
  <si>
    <t>C/Vereda de Jaén,7,Ático E</t>
  </si>
  <si>
    <t>carvigo7@gmail.com</t>
  </si>
  <si>
    <t>43772418Z</t>
  </si>
  <si>
    <t>DIAZ SANTANA</t>
  </si>
  <si>
    <t>LETICIA</t>
  </si>
  <si>
    <t>C/ Dr. Collado Piña, 16-5ºB</t>
  </si>
  <si>
    <t>leticiadisa@gmail.com</t>
  </si>
  <si>
    <t>07558898V</t>
  </si>
  <si>
    <t>DONATE GONZALEZ</t>
  </si>
  <si>
    <t>ROSA</t>
  </si>
  <si>
    <t>PLAZA CONSTITUCION 8, 4º C-D</t>
  </si>
  <si>
    <t>julian.romerodiaz@telefonica.es</t>
  </si>
  <si>
    <t>07547551D</t>
  </si>
  <si>
    <t>POLO FERNENDEZ</t>
  </si>
  <si>
    <t>JUANA</t>
  </si>
  <si>
    <t>AVDA PARQUE 6</t>
  </si>
  <si>
    <t>02520</t>
  </si>
  <si>
    <t>CHINCHILLA</t>
  </si>
  <si>
    <t>juana.polo@sematel.com</t>
  </si>
  <si>
    <t>07558955M</t>
  </si>
  <si>
    <t>Quereda Gómez</t>
  </si>
  <si>
    <t>OLGA</t>
  </si>
  <si>
    <t>Padre Romano Número 15 Sexto C</t>
  </si>
  <si>
    <t>olgaquereda@hotmail.es</t>
  </si>
  <si>
    <t>07554290Z</t>
  </si>
  <si>
    <t>JIMENEZ RODENAS</t>
  </si>
  <si>
    <t>MARIA JOSE</t>
  </si>
  <si>
    <t>JOSE ZORRILLA 13</t>
  </si>
  <si>
    <t>mjjimenez7@yahoo.es</t>
  </si>
  <si>
    <t>07544412K</t>
  </si>
  <si>
    <t xml:space="preserve">ALEGRE GARCIA </t>
  </si>
  <si>
    <t>ANGELA</t>
  </si>
  <si>
    <t>C/YESTE, 10 - 7º IZDA</t>
  </si>
  <si>
    <t>anlegreg@gmail.com</t>
  </si>
  <si>
    <t>07546812Y</t>
  </si>
  <si>
    <t>GALVEZ SARRION</t>
  </si>
  <si>
    <t>CARIDAD</t>
  </si>
  <si>
    <t>C/Herreros, 45 - 4º A</t>
  </si>
  <si>
    <t>02001</t>
  </si>
  <si>
    <t>galvezsarrionc@gmail.com</t>
  </si>
  <si>
    <t>52761138N</t>
  </si>
  <si>
    <t>FERNANDEZ ROLDAN</t>
  </si>
  <si>
    <t>AGUSTINA</t>
  </si>
  <si>
    <t>C/Cerro, 30</t>
  </si>
  <si>
    <t>02000</t>
  </si>
  <si>
    <t>VILLARROBLEDO</t>
  </si>
  <si>
    <t>fernandezrol@telefonica.net</t>
  </si>
  <si>
    <t>07563007D</t>
  </si>
  <si>
    <t>CHACÓN ALFARO</t>
  </si>
  <si>
    <t>PILAR</t>
  </si>
  <si>
    <t>Av/ Dr. Arturo Cortés, 11 - 4 Izq</t>
  </si>
  <si>
    <t>pilarchac@gmail.com</t>
  </si>
  <si>
    <t>05195980G</t>
  </si>
  <si>
    <t>HERVÁS MARCIANO</t>
  </si>
  <si>
    <t>CONCHI</t>
  </si>
  <si>
    <t>Poeta Carbonell, 12 - 1º drcha</t>
  </si>
  <si>
    <t>conchiab@hotmail.com</t>
  </si>
  <si>
    <t>05916621D</t>
  </si>
  <si>
    <t>BUENO MAS</t>
  </si>
  <si>
    <t>LAURA</t>
  </si>
  <si>
    <t>Av. Arquitecto Julio Carrilero 34</t>
  </si>
  <si>
    <t>laurabmas@hotmail.com</t>
  </si>
  <si>
    <t>52755522P</t>
  </si>
  <si>
    <t>MONTES LAJARA</t>
  </si>
  <si>
    <t>GLORIA</t>
  </si>
  <si>
    <t>C/ Agustina Aroca, 1</t>
  </si>
  <si>
    <t>glomonlaj@gmail.com</t>
  </si>
  <si>
    <t>47069045M</t>
  </si>
  <si>
    <t>NOTARIA LOPEZ</t>
  </si>
  <si>
    <t>JOSE ANDRES</t>
  </si>
  <si>
    <t>POETA AGRAZ 10</t>
  </si>
  <si>
    <t>02008</t>
  </si>
  <si>
    <t>juanignacio.leon@globalcaja.es</t>
  </si>
  <si>
    <t>44382603d</t>
  </si>
  <si>
    <t>GARCIA CALIXTO</t>
  </si>
  <si>
    <t>FILO</t>
  </si>
  <si>
    <t>VELARDE, 26</t>
  </si>
  <si>
    <t>02004</t>
  </si>
  <si>
    <t>filogarcia@ono.com</t>
  </si>
  <si>
    <t>70352755X</t>
  </si>
  <si>
    <t>Reneses Carcamo</t>
  </si>
  <si>
    <t>CESAR</t>
  </si>
  <si>
    <t>Paseo de Circunvalación, 123, 2ºA</t>
  </si>
  <si>
    <t>me@cesarreneses.net</t>
  </si>
  <si>
    <t>70797825F</t>
  </si>
  <si>
    <t>LOPEZ GONZALEZ</t>
  </si>
  <si>
    <t>C/MARIA MARIN 75-4º-1ª</t>
  </si>
  <si>
    <t>mariatelbarco@yahoo.es</t>
  </si>
  <si>
    <t>07544278W</t>
  </si>
  <si>
    <t>ZAFRILLA CIFUENTES</t>
  </si>
  <si>
    <t>Mª ANGELES</t>
  </si>
  <si>
    <t>C/Concepción, 21 -1º drcha</t>
  </si>
  <si>
    <t>Marianzafr@hotmail.com</t>
  </si>
  <si>
    <t>74476839X</t>
  </si>
  <si>
    <t>Aranda Puertas</t>
  </si>
  <si>
    <t>C/General Mora, 10 bajo</t>
  </si>
  <si>
    <t>LA RODA</t>
  </si>
  <si>
    <t>salamandra454@hotmail.com</t>
  </si>
  <si>
    <t>74512671P</t>
  </si>
  <si>
    <t>PEREZ NAVALÓN</t>
  </si>
  <si>
    <t>RAQUEL</t>
  </si>
  <si>
    <t>C/Oscar Wilde, 14 - 5º F</t>
  </si>
  <si>
    <t>rperezn80@hotmail.com</t>
  </si>
  <si>
    <t>05191784V</t>
  </si>
  <si>
    <t>RODRIGUEZ TERCERO</t>
  </si>
  <si>
    <t>ANTONIA</t>
  </si>
  <si>
    <t>JOSE DE CARBAJAL Nº14  P8</t>
  </si>
  <si>
    <t>t-tercero@hotmail.com</t>
  </si>
  <si>
    <t>77575184W</t>
  </si>
  <si>
    <t>SÁNCHEZ CULEBRAS,</t>
  </si>
  <si>
    <t>JOSE MANUEL</t>
  </si>
  <si>
    <t>CTRA. DE HELLÍN, 58</t>
  </si>
  <si>
    <t>02142</t>
  </si>
  <si>
    <t>NAVA DE ABAJO</t>
  </si>
  <si>
    <t>naveretes@hotmail.com</t>
  </si>
  <si>
    <t>04567101Z</t>
  </si>
  <si>
    <t>NAVARRO PICAZO</t>
  </si>
  <si>
    <t>cl. Angel 18 3ºA</t>
  </si>
  <si>
    <t>mariapina2@hotmail.com</t>
  </si>
  <si>
    <t>07564980G</t>
  </si>
  <si>
    <t>López Gómez</t>
  </si>
  <si>
    <t>Aure</t>
  </si>
  <si>
    <t xml:space="preserve">C/Doctor Fleming, N°37, 6°N </t>
  </si>
  <si>
    <t>aure1lopez@hotmail.com</t>
  </si>
  <si>
    <t>05198198Z</t>
  </si>
  <si>
    <t>Pérez Ortiz</t>
  </si>
  <si>
    <t>C/Lozano, 12-3ºA</t>
  </si>
  <si>
    <t>paco-perez@ono.com</t>
  </si>
  <si>
    <t>47055282L</t>
  </si>
  <si>
    <t>Ballesteros Gonzalez</t>
  </si>
  <si>
    <t>Rocio</t>
  </si>
  <si>
    <t>C/Blasco de Garay 5, 2º Izq</t>
  </si>
  <si>
    <t>Rocio.Ballesteros@uclm.es</t>
  </si>
  <si>
    <t>07545623J</t>
  </si>
  <si>
    <t>Ruiz Martinez</t>
  </si>
  <si>
    <t>Avda. José Prat, 33</t>
  </si>
  <si>
    <t>manruizm@gmail.com</t>
  </si>
  <si>
    <t>53141234X</t>
  </si>
  <si>
    <t>Moreno Pérez</t>
  </si>
  <si>
    <t>Andres</t>
  </si>
  <si>
    <t>C/Asunción 14- 1º a</t>
  </si>
  <si>
    <t>02500</t>
  </si>
  <si>
    <t>TOBARRA</t>
  </si>
  <si>
    <t>andres.morenoperez@uclm.es</t>
  </si>
  <si>
    <t>53142396E</t>
  </si>
  <si>
    <t>Rodriguez Martinez</t>
  </si>
  <si>
    <t>Sandra</t>
  </si>
  <si>
    <t>sanroma257@hotmail.es</t>
  </si>
  <si>
    <t>07542686C</t>
  </si>
  <si>
    <t>Diaz Cano</t>
  </si>
  <si>
    <t>Juan Ramon</t>
  </si>
  <si>
    <t>C/Pasage Moreras, 7</t>
  </si>
  <si>
    <t>labprodente@telefonica.net</t>
  </si>
  <si>
    <t>40373409Z</t>
  </si>
  <si>
    <t>Turon Blasco</t>
  </si>
  <si>
    <t>Cristina</t>
  </si>
  <si>
    <t>C/San Ildefonso Nº 6, 2ºC</t>
  </si>
  <si>
    <t>cristina.turon@hotmail.es</t>
  </si>
  <si>
    <t>47058602G</t>
  </si>
  <si>
    <t>Martinez Romero</t>
  </si>
  <si>
    <t>Angel</t>
  </si>
  <si>
    <t>angel.mromero@uclm.es</t>
  </si>
  <si>
    <t>07538432K</t>
  </si>
  <si>
    <t>Sacasas Sabariego</t>
  </si>
  <si>
    <t>Rafael</t>
  </si>
  <si>
    <t>C/Arquitecto Fernández N.3-3D</t>
  </si>
  <si>
    <t>r.s.s@ono.com</t>
  </si>
  <si>
    <t>05192790B</t>
  </si>
  <si>
    <t>Huedo Martínez</t>
  </si>
  <si>
    <t>Antonio</t>
  </si>
  <si>
    <t>C/Isaac peral,23</t>
  </si>
  <si>
    <t>02630</t>
  </si>
  <si>
    <t>antonio.huedo@seur.net</t>
  </si>
  <si>
    <t>05164274S</t>
  </si>
  <si>
    <t>Blazquez Merino</t>
  </si>
  <si>
    <t xml:space="preserve">Maria Isabel </t>
  </si>
  <si>
    <t>Avda Guardia Civil N   69</t>
  </si>
  <si>
    <t>02049</t>
  </si>
  <si>
    <t>AGUAS NUEVAS</t>
  </si>
  <si>
    <t>iblazquezm@gmail.com</t>
  </si>
  <si>
    <t>74506755A</t>
  </si>
  <si>
    <t>Gil Mimguez</t>
  </si>
  <si>
    <t>C/Iris, Nº13,2ºE</t>
  </si>
  <si>
    <t>mgilm@hotmail.com</t>
  </si>
  <si>
    <t>05194538B</t>
  </si>
  <si>
    <t>Oliver Martinez</t>
  </si>
  <si>
    <t>Atilano</t>
  </si>
  <si>
    <t>C/Doctor Galiacho Nº 3</t>
  </si>
  <si>
    <t>reydehunos@gmail.com</t>
  </si>
  <si>
    <t>53140523N</t>
  </si>
  <si>
    <t>Navarro Ramírez</t>
  </si>
  <si>
    <t>Luis Miguel</t>
  </si>
  <si>
    <t>C/ Orégano, 31, Bajo C</t>
  </si>
  <si>
    <t>lmnr77@gmail.com</t>
  </si>
  <si>
    <t>07547225M</t>
  </si>
  <si>
    <t>Alfaro Belmonte</t>
  </si>
  <si>
    <t>Faustina</t>
  </si>
  <si>
    <t>C/Cordoba Nº67 2D</t>
  </si>
  <si>
    <t>belafaus@gmail.com</t>
  </si>
  <si>
    <t>05197872X</t>
  </si>
  <si>
    <t>Serrano Cantó</t>
  </si>
  <si>
    <t>José Luis</t>
  </si>
  <si>
    <t>C/ Dr Collado Piña nº 16 5º B</t>
  </si>
  <si>
    <t>joseluis.serrano@uclm.es</t>
  </si>
  <si>
    <t>53142097E</t>
  </si>
  <si>
    <t>Blazquez Navarro</t>
  </si>
  <si>
    <t>C/Infanta Elena, 2 - 2º M</t>
  </si>
  <si>
    <t>chatoblazquez@hotmail.com</t>
  </si>
  <si>
    <t>05150899A</t>
  </si>
  <si>
    <t xml:space="preserve">Martinez Cano </t>
  </si>
  <si>
    <t>C/Molinos y Barajas nº 7 - 2º</t>
  </si>
  <si>
    <t>02400</t>
  </si>
  <si>
    <t>HELLIN</t>
  </si>
  <si>
    <t>r.martinez@dipualba.es</t>
  </si>
  <si>
    <t>05193683F</t>
  </si>
  <si>
    <t>Sánchez Pina</t>
  </si>
  <si>
    <t>Wilfredo</t>
  </si>
  <si>
    <t>C/Vereda de Jaén Nº46</t>
  </si>
  <si>
    <t>guerrillero1@hotmail.com</t>
  </si>
  <si>
    <t>05111816C</t>
  </si>
  <si>
    <t>Palacios Alcázar</t>
  </si>
  <si>
    <t>C/Ibáñez Ibero 1</t>
  </si>
  <si>
    <t>jpal.3056@gmail.com</t>
  </si>
  <si>
    <t>44385247P</t>
  </si>
  <si>
    <t>Calvo Lopez</t>
  </si>
  <si>
    <t>Francisco José</t>
  </si>
  <si>
    <t>C/Diego de Velazquez 21</t>
  </si>
  <si>
    <t>Fjclop@hotmail.com</t>
  </si>
  <si>
    <t>44392800V</t>
  </si>
  <si>
    <t>Núñez Llobregat</t>
  </si>
  <si>
    <t>Javier</t>
  </si>
  <si>
    <t>C/Puerta Valencia, 17 1 izq</t>
  </si>
  <si>
    <t>jllobreg@gmail.com</t>
  </si>
  <si>
    <t>33372942B</t>
  </si>
  <si>
    <t>Rivera Gonzalez</t>
  </si>
  <si>
    <t>Juan Carlos</t>
  </si>
  <si>
    <t>C/Reyes Catolicos, 24</t>
  </si>
  <si>
    <t>MOLINA DEL SEGURA</t>
  </si>
  <si>
    <t>jc-rivera@terra.es</t>
  </si>
  <si>
    <t>44388892L</t>
  </si>
  <si>
    <t>Garcia Rodriguez</t>
  </si>
  <si>
    <t>Oscar</t>
  </si>
  <si>
    <t>C/Tetuán 6, 5º</t>
  </si>
  <si>
    <t>og.rodriguez@hotmail.com</t>
  </si>
  <si>
    <t>07557634H</t>
  </si>
  <si>
    <t>Ponce Abad</t>
  </si>
  <si>
    <t xml:space="preserve">Fco. Javier </t>
  </si>
  <si>
    <t>C/ Cervantes, Nº 12-3º Centro</t>
  </si>
  <si>
    <t>japon3@yahoo.es</t>
  </si>
  <si>
    <t>18984954H</t>
  </si>
  <si>
    <t>SEGURA QUEROL</t>
  </si>
  <si>
    <t>TERESA</t>
  </si>
  <si>
    <t>CL ARENAL 15 - 3 B</t>
  </si>
  <si>
    <t>tseguraquerol@gmail.com</t>
  </si>
  <si>
    <t>44375618Q</t>
  </si>
  <si>
    <t>CANTO NAVARRO</t>
  </si>
  <si>
    <t>ERVIGIO</t>
  </si>
  <si>
    <t>ervigio@gmail.com</t>
  </si>
  <si>
    <t>47056905D</t>
  </si>
  <si>
    <t>canto navarro</t>
  </si>
  <si>
    <t>IRENE</t>
  </si>
  <si>
    <t>padre romano,17,2°b</t>
  </si>
  <si>
    <t>irenea78@hotmail.com</t>
  </si>
  <si>
    <t>07548744Y</t>
  </si>
  <si>
    <t>ORTEGA CAMPILLO</t>
  </si>
  <si>
    <t>JESUS</t>
  </si>
  <si>
    <t>Baños 5 7ºA</t>
  </si>
  <si>
    <t>jortcam@hotmail.com</t>
  </si>
  <si>
    <t>53143480W</t>
  </si>
  <si>
    <t>HERREROS CIFUENTES</t>
  </si>
  <si>
    <t>MARTA</t>
  </si>
  <si>
    <t>c/ EDERICO GARCIA LORCA Nº 26-2º PORTAL 1º IZQ</t>
  </si>
  <si>
    <t>marheci9@yahoo.es</t>
  </si>
  <si>
    <t>05139450P</t>
  </si>
  <si>
    <t>SIMARRO PARDO</t>
  </si>
  <si>
    <t>JOSE MARIA</t>
  </si>
  <si>
    <t>DOCTOR FLEMING, 55</t>
  </si>
  <si>
    <t>josimpar@gmail.com</t>
  </si>
  <si>
    <t>07567073G</t>
  </si>
  <si>
    <t>CANTO ROMERO</t>
  </si>
  <si>
    <t>ENRIQUE</t>
  </si>
  <si>
    <t>C/ CURA nº 7</t>
  </si>
  <si>
    <t>02638</t>
  </si>
  <si>
    <t>MONTALVOS</t>
  </si>
  <si>
    <t>encantoro@hotmail.com</t>
  </si>
  <si>
    <t>07541942N</t>
  </si>
  <si>
    <t>ALFARO FERNANDEZ</t>
  </si>
  <si>
    <t>C/ Doctor Galiacho 3-2ºK</t>
  </si>
  <si>
    <t>antonio.alfaro@uclm.es</t>
  </si>
  <si>
    <t>51655242V</t>
  </si>
  <si>
    <t>MANUEL FRANCISCO</t>
  </si>
  <si>
    <t>C/ Lérida 54-3ºG</t>
  </si>
  <si>
    <t>manuel.alfaro@uclm.es</t>
  </si>
  <si>
    <t>05163291K</t>
  </si>
  <si>
    <t xml:space="preserve">GARIJO RUEDA </t>
  </si>
  <si>
    <t>618 31 37 36</t>
  </si>
  <si>
    <t>Química, 6</t>
  </si>
  <si>
    <t>fgarijo62@gmail.com</t>
  </si>
  <si>
    <t>07565874R</t>
  </si>
  <si>
    <t>PIÑA GARCIA</t>
  </si>
  <si>
    <t>ANGEL</t>
  </si>
  <si>
    <t>carmen 33</t>
  </si>
  <si>
    <t>lilous_@hotmail.com</t>
  </si>
  <si>
    <t>05141749F</t>
  </si>
  <si>
    <t>TOBOSO SAEZ</t>
  </si>
  <si>
    <t>FLORENTINA</t>
  </si>
  <si>
    <t>S. Agustín, 18 1º B</t>
  </si>
  <si>
    <t>matildesy@gmail.com</t>
  </si>
  <si>
    <t>05151993Q</t>
  </si>
  <si>
    <t>Yáñez González</t>
  </si>
  <si>
    <t>MATILDE</t>
  </si>
  <si>
    <t>Caldereros, 8 1º K</t>
  </si>
  <si>
    <t>05192690A</t>
  </si>
  <si>
    <t>LOPEZ LORENZO</t>
  </si>
  <si>
    <t>ROSARIO 77</t>
  </si>
  <si>
    <t>mariajose.lopez@uclm.es</t>
  </si>
  <si>
    <t>05155533Z</t>
  </si>
  <si>
    <t>LORENZO DIAZ</t>
  </si>
  <si>
    <t>MARCA</t>
  </si>
  <si>
    <t>PEREZ PASTOR, 52</t>
  </si>
  <si>
    <t>marcalorenzo32@gmail.com</t>
  </si>
  <si>
    <t>07546645T</t>
  </si>
  <si>
    <t>MARTINEZ MARTINEZ</t>
  </si>
  <si>
    <t>CORTES</t>
  </si>
  <si>
    <t>C/ LERIDA, 46</t>
  </si>
  <si>
    <t>lamaricortes@yahoo.es</t>
  </si>
  <si>
    <t>04705582L</t>
  </si>
  <si>
    <t>BALLESTEROS GONZALEZ</t>
  </si>
  <si>
    <t>ROCIO</t>
  </si>
  <si>
    <t>C/Blasco de Graray 5, 2º Izq</t>
  </si>
  <si>
    <t>ZORRILLA ORTIZ</t>
  </si>
  <si>
    <t>JUAN JOSE</t>
  </si>
  <si>
    <t>RAMIREZ DE ARELLANO,15</t>
  </si>
  <si>
    <t>juan.zorrilla@uclm.es</t>
  </si>
  <si>
    <t>44394757L</t>
  </si>
  <si>
    <t>MORENO HIDALGO</t>
  </si>
  <si>
    <t>MIGUEL ANGEL</t>
  </si>
  <si>
    <t>MiguelAngel.Moreno@uclm.es</t>
  </si>
  <si>
    <t>38535732Z</t>
  </si>
  <si>
    <t>BARRIOS TERRAGA</t>
  </si>
  <si>
    <t>C/. CRISTOBAL LOZANO, 26-7º-A</t>
  </si>
  <si>
    <t>anbaterrag@gmail.com</t>
  </si>
  <si>
    <t>38407330K</t>
  </si>
  <si>
    <t>CASTILLO ORTIZ</t>
  </si>
  <si>
    <t>Mª PILAR</t>
  </si>
  <si>
    <t>C/. CRSITOBAL LOZANO, 26-7º-A</t>
  </si>
  <si>
    <t>castillortiz54@gmail.com</t>
  </si>
  <si>
    <t>22547335K</t>
  </si>
  <si>
    <t>ROMERO DIAZ</t>
  </si>
  <si>
    <t>JULIAN</t>
  </si>
  <si>
    <t>PLAZA CONSTITUCION, 8, 4º C-D</t>
  </si>
  <si>
    <t>05168783G</t>
  </si>
  <si>
    <t xml:space="preserve">Valera Gasull  </t>
  </si>
  <si>
    <t>M. LLanos</t>
  </si>
  <si>
    <t>No tiene</t>
  </si>
  <si>
    <t>Antonio Gotor n. 7   2.B</t>
  </si>
  <si>
    <t>llanetes@terra.es</t>
  </si>
  <si>
    <t>05139021Q</t>
  </si>
  <si>
    <t xml:space="preserve">Gonzalez Martinez </t>
  </si>
  <si>
    <t>Ramon Andres</t>
  </si>
  <si>
    <t>c, Hellin n. 5   4 C</t>
  </si>
  <si>
    <t>ramonmoniato@yahoo.es</t>
  </si>
  <si>
    <t>22105755H</t>
  </si>
  <si>
    <t>Riquelme Mira</t>
  </si>
  <si>
    <t>Plaza de La Mancha 10 1º Z</t>
  </si>
  <si>
    <t>juliori@ono.com</t>
  </si>
  <si>
    <t>52757388B</t>
  </si>
  <si>
    <t xml:space="preserve">GARCIA VALENCIANO </t>
  </si>
  <si>
    <t>AGUSTIN</t>
  </si>
  <si>
    <t>PASAJE DE ORIENTE Nº 9</t>
  </si>
  <si>
    <t>manu-agus@hotmail.com</t>
  </si>
  <si>
    <t>05171912V</t>
  </si>
  <si>
    <t xml:space="preserve">GIMENA PAÑOS </t>
  </si>
  <si>
    <t>MARIA ROSA</t>
  </si>
  <si>
    <t>AVIDA. ESPAÑA 18 3º A</t>
  </si>
  <si>
    <t>5159687M</t>
  </si>
  <si>
    <t xml:space="preserve">SANZ LOPEZ </t>
  </si>
  <si>
    <t>MARGARITA</t>
  </si>
  <si>
    <t xml:space="preserve">C/ CIUDAD REAL 5 1ºC </t>
  </si>
  <si>
    <t>17139936Z</t>
  </si>
  <si>
    <t xml:space="preserve">GARCIA FERNANDO </t>
  </si>
  <si>
    <t>JOSE ANTONIO</t>
  </si>
  <si>
    <t>C/ CIUDAD REAL 5 1ºC</t>
  </si>
  <si>
    <t>44382025Y</t>
  </si>
  <si>
    <t>NAVARRO FERNANDEZ</t>
  </si>
  <si>
    <t>JUANA MARIA</t>
  </si>
  <si>
    <t>CALLE QUIJOTE, 48 ESC.1-2ºB</t>
  </si>
  <si>
    <t>jmnavarrof@edu.jccm.es</t>
  </si>
  <si>
    <t>48155329E</t>
  </si>
  <si>
    <t xml:space="preserve">CAMPAYO LOPEZ </t>
  </si>
  <si>
    <t>C/Santa Quiteria, 9 2ºB</t>
  </si>
  <si>
    <t>pedroparalelo@hotmail.es</t>
  </si>
  <si>
    <t>05194899G</t>
  </si>
  <si>
    <t>LOPEZ LOPEZ</t>
  </si>
  <si>
    <t>CONSUELO</t>
  </si>
  <si>
    <t>Periodista campo Aguilar,5-3-B</t>
  </si>
  <si>
    <t>chelopez2008@gmail.com</t>
  </si>
  <si>
    <t>05152640L</t>
  </si>
  <si>
    <t>GOMARIZ CARRILLO</t>
  </si>
  <si>
    <t>YOLANDA</t>
  </si>
  <si>
    <t>san antonio, 10</t>
  </si>
  <si>
    <t>02007</t>
  </si>
  <si>
    <t>yogocar@hotmail.com</t>
  </si>
  <si>
    <t>44381374E</t>
  </si>
  <si>
    <t>ALFARO BELMONTE</t>
  </si>
  <si>
    <t>CRISTINA</t>
  </si>
  <si>
    <t>CORDOBA 67 2D</t>
  </si>
  <si>
    <t>cris.alfabel.73@hotmail.com</t>
  </si>
  <si>
    <t>05619985G</t>
  </si>
  <si>
    <t>GARCIA LUNA</t>
  </si>
  <si>
    <t>CAYETANO</t>
  </si>
  <si>
    <t>Alcalde Conangla, 18-7'C</t>
  </si>
  <si>
    <t>Cayetanog@sescam.org</t>
  </si>
  <si>
    <t>47073231M</t>
  </si>
  <si>
    <t>LEON DE LA CRUZ</t>
  </si>
  <si>
    <t>JUAN IGNACIO</t>
  </si>
  <si>
    <t>POETA AGRAZ 10, BJ    C</t>
  </si>
  <si>
    <t>47447908B</t>
  </si>
  <si>
    <t xml:space="preserve">ESCRIBANO PEREZ </t>
  </si>
  <si>
    <t>RAUL</t>
  </si>
  <si>
    <t>CIENCIAS DE LA SALUD, 8</t>
  </si>
  <si>
    <t>escribanolara@gmail.com</t>
  </si>
  <si>
    <t>05171488F</t>
  </si>
  <si>
    <t xml:space="preserve">ESCRIBANO LARA </t>
  </si>
  <si>
    <t>ANDRES</t>
  </si>
  <si>
    <t>05153369N</t>
  </si>
  <si>
    <t>ARROYO MONTESINOS</t>
  </si>
  <si>
    <t>LLANOS</t>
  </si>
  <si>
    <t>c/ melchor de macnaz, 1</t>
  </si>
  <si>
    <t>j.villar@ono.com</t>
  </si>
  <si>
    <t>07567279A</t>
  </si>
  <si>
    <t>MUÑOZ SANCHEZ</t>
  </si>
  <si>
    <t>FELIX</t>
  </si>
  <si>
    <t>Avenida de la Mancha, 243</t>
  </si>
  <si>
    <t>fms31272@yahoo.es</t>
  </si>
  <si>
    <t>47068700M</t>
  </si>
  <si>
    <t>ERNESTO</t>
  </si>
  <si>
    <t>C/Pedro Coca 56, 1B</t>
  </si>
  <si>
    <t>ernest_gar@hortmail.com</t>
  </si>
  <si>
    <t>Actualizado 17 de Febrero</t>
  </si>
  <si>
    <t>Numero Total Participantes, restando bajas</t>
  </si>
  <si>
    <t>Numero Total Participantes, sin bajas</t>
  </si>
  <si>
    <t>Domicilio</t>
  </si>
  <si>
    <t>Código Postal</t>
  </si>
  <si>
    <t>Localidad</t>
  </si>
  <si>
    <t>E-mail</t>
  </si>
  <si>
    <t>Teléfono</t>
  </si>
  <si>
    <t>Nacimiento</t>
  </si>
  <si>
    <t>Ingreso</t>
  </si>
  <si>
    <t>Funciones</t>
  </si>
  <si>
    <t>Observaciones</t>
  </si>
  <si>
    <t>Pza. Constitución, 8 - 3º B</t>
  </si>
  <si>
    <t>Albacete</t>
  </si>
  <si>
    <t>miriopar@gmail.com</t>
  </si>
  <si>
    <t>Socio</t>
  </si>
  <si>
    <t>San Carlos, 2</t>
  </si>
  <si>
    <t>japara@hotmail.com</t>
  </si>
  <si>
    <t>correo incorrecto</t>
  </si>
  <si>
    <t>Pasaje Nicolau, 14</t>
  </si>
  <si>
    <t>velasco127@yahoo.es</t>
  </si>
  <si>
    <t>Melchor de Macanaz, 1 - 2º C</t>
  </si>
  <si>
    <t>Cáceres, 34 - 4º B</t>
  </si>
  <si>
    <t>marcobotanda@hotmail.com</t>
  </si>
  <si>
    <t>Pza. de la Mancha, 10 - 5º</t>
  </si>
  <si>
    <t>juanmoyano@xasa.com</t>
  </si>
  <si>
    <t>Santa Quiteria, 23 - 3º D</t>
  </si>
  <si>
    <t>jjmflecha@ono.com</t>
  </si>
  <si>
    <t>Murillo, 22 - 3º A</t>
  </si>
  <si>
    <t>ramonpg@ono.com</t>
  </si>
  <si>
    <t>Pza. de la Catedral, 3 -1º</t>
  </si>
  <si>
    <t>Pza. de la Mancha, 11 - 4º Z</t>
  </si>
  <si>
    <t>Profesor Macedonio Jiménez, 18</t>
  </si>
  <si>
    <t>paralelo.ramon@gmail.com</t>
  </si>
  <si>
    <t>Vocal Página Web</t>
  </si>
  <si>
    <t>León, 20 - 2º</t>
  </si>
  <si>
    <t>alfonso.garcia@dipualba.es</t>
  </si>
  <si>
    <t>Juan de Austria, 3 - 5º</t>
  </si>
  <si>
    <t>Socia</t>
  </si>
  <si>
    <t>Torres Quevedo, 37 - 4ºA</t>
  </si>
  <si>
    <t>Santa Gema, 10</t>
  </si>
  <si>
    <t>Aguas Nuevas</t>
  </si>
  <si>
    <t>carpin100@yahoo.es</t>
  </si>
  <si>
    <t>Historia, 8</t>
  </si>
  <si>
    <t>cmalarcos@telefonica.net</t>
  </si>
  <si>
    <t>Historia, 40</t>
  </si>
  <si>
    <t>descuernapadrastros@gmail.com</t>
  </si>
  <si>
    <t>Tesorero</t>
  </si>
  <si>
    <t>Juan de Toledo, 26 - 3º Izda</t>
  </si>
  <si>
    <t>gamonita@ono.com</t>
  </si>
  <si>
    <t>Santa Quiteria, 9 - 2º B</t>
  </si>
  <si>
    <t>lopez.arce@ono.com</t>
  </si>
  <si>
    <t>Pérez Galdos, 60 - 2ª</t>
  </si>
  <si>
    <t>josope56@hotmail.com</t>
  </si>
  <si>
    <t>Avda. Ramón y Cajal, 21 - 1º</t>
  </si>
  <si>
    <t>cafemar.martinez@gmail.com</t>
  </si>
  <si>
    <t>Vicepresidente</t>
  </si>
  <si>
    <t>Blasco de Garay, 44</t>
  </si>
  <si>
    <t>Logroño, 14 - Bajo B</t>
  </si>
  <si>
    <t>Antonio Machado, 7 -5º</t>
  </si>
  <si>
    <t>Albarderos, 20</t>
  </si>
  <si>
    <t>info@loteria11ab.com</t>
  </si>
  <si>
    <t>Alcalde Martínez de la Osa, 2</t>
  </si>
  <si>
    <t>manuruiz23@hotmail.com</t>
  </si>
  <si>
    <t>Luis Herreros, 1 - 2º Izda.</t>
  </si>
  <si>
    <t>ceajavibelmonte@gmail.com</t>
  </si>
  <si>
    <t>Presidente</t>
  </si>
  <si>
    <t>Marques de Villores, 2 - 2º</t>
  </si>
  <si>
    <t>luisangel_bautista1@hotmail.com</t>
  </si>
  <si>
    <t>Juan de Toledo, 25 - A - 2º H</t>
  </si>
  <si>
    <t>fer46cc@hotmail.com</t>
  </si>
  <si>
    <t>D.Guillermo, 1 - 4º F</t>
  </si>
  <si>
    <t>merce_campos@hotmail.com</t>
  </si>
  <si>
    <t>Pérez Galdos, 34 - 4º</t>
  </si>
  <si>
    <t>carmen@aridosdelamancha.com</t>
  </si>
  <si>
    <t>urrea127@yahoo.es</t>
  </si>
  <si>
    <t>Arquitecto Vandelvira, 61 - 3º</t>
  </si>
  <si>
    <t>chilindrinchilidrin@hotmail.com</t>
  </si>
  <si>
    <t>Poniente, 24 bajo 1º 0-3</t>
  </si>
  <si>
    <t>Herreros, 21</t>
  </si>
  <si>
    <t>Ignacio Monturiol, 6 - 2º L</t>
  </si>
  <si>
    <t>salmeronruescas@hotmail.com</t>
  </si>
  <si>
    <t>Melilla, 2 - 6º N</t>
  </si>
  <si>
    <t>francisconoguero@ono.com</t>
  </si>
  <si>
    <t>León, 5</t>
  </si>
  <si>
    <t>19200</t>
  </si>
  <si>
    <t>Azu. De Henares</t>
  </si>
  <si>
    <t>amatea08@gmail.com</t>
  </si>
  <si>
    <t>Doctor Dauden, 4</t>
  </si>
  <si>
    <t>Chinchilla</t>
  </si>
  <si>
    <t>jlnoguero@gmail.com</t>
  </si>
  <si>
    <t>Tejares, 5 -  1º B</t>
  </si>
  <si>
    <t>juanpafe@hotmail.com</t>
  </si>
  <si>
    <t>libia4@hotmail.com</t>
  </si>
  <si>
    <t>olmov@hotmail.com</t>
  </si>
  <si>
    <t>Agustina Aroca, 5 - 5º</t>
  </si>
  <si>
    <t>andymartin10000km2007@gmail.com</t>
  </si>
  <si>
    <t>Juan de Toledo, 13 - 1º</t>
  </si>
  <si>
    <t>Vocal Montaña</t>
  </si>
  <si>
    <t>Vocal Orientación</t>
  </si>
  <si>
    <t>Reus, 28 - 3º F</t>
  </si>
  <si>
    <t>anmosa1@yahoo.es</t>
  </si>
  <si>
    <t>Zaragoza, 4 A - 2º Izda</t>
  </si>
  <si>
    <t>agondia@ea.mde.es</t>
  </si>
  <si>
    <t>1º de Mayo, 75</t>
  </si>
  <si>
    <t>josemanuel@coppeliadanza.es</t>
  </si>
  <si>
    <t>Rosario, 77 - 2º A</t>
  </si>
  <si>
    <t>juanluis.lorenzo@uclm.es</t>
  </si>
  <si>
    <t>Vocal Rel. Institucionales</t>
  </si>
  <si>
    <t>Oscar Romero, 44</t>
  </si>
  <si>
    <t>maderadesabina@yahoo.es</t>
  </si>
  <si>
    <t>Cuenca, 12 - 8º D</t>
  </si>
  <si>
    <t>rutalosmorabios@hotmail.com</t>
  </si>
  <si>
    <t>Secretario</t>
  </si>
  <si>
    <t>Casas Viejas - Apdo. 129 o 798</t>
  </si>
  <si>
    <t>02080</t>
  </si>
  <si>
    <t>Concordia, 107</t>
  </si>
  <si>
    <t>Pozo Cañada</t>
  </si>
  <si>
    <t>Ramirez de Arellano, 15</t>
  </si>
  <si>
    <t>La Roda</t>
  </si>
  <si>
    <t>María Jacinta, 36</t>
  </si>
  <si>
    <t>16239</t>
  </si>
  <si>
    <t>Casasimarro</t>
  </si>
  <si>
    <t>fernando@agroveyca.es</t>
  </si>
  <si>
    <t>Juan El Reolín, 6</t>
  </si>
  <si>
    <t>jormarna73@hotmail.com</t>
  </si>
  <si>
    <t>Hellín, 47A - 5ºE</t>
  </si>
  <si>
    <t>juanpp1@ono.com</t>
  </si>
  <si>
    <t>encarnacoto@ono.com</t>
  </si>
  <si>
    <t>Pérez Galdós, 27 - 3ºB</t>
  </si>
  <si>
    <t>deminaya@gmail.com</t>
  </si>
  <si>
    <t>Pablo Medina, 32 - 5º</t>
  </si>
  <si>
    <t>victoriogg@gmail.com</t>
  </si>
  <si>
    <t>OBSERVACIONES</t>
  </si>
  <si>
    <t>Licencia</t>
  </si>
  <si>
    <t>Provincia</t>
  </si>
  <si>
    <t>Guadalajara</t>
  </si>
  <si>
    <t>Cuenca</t>
  </si>
  <si>
    <t>BAJA</t>
  </si>
  <si>
    <t>NUEVO</t>
  </si>
  <si>
    <t>Intrucciones:</t>
  </si>
  <si>
    <t>¿Cómo usar esta hoja de Calculo?</t>
  </si>
  <si>
    <t>Recomendaciones: Utilizar Versión Excel 2007 o Excel 2010</t>
  </si>
  <si>
    <t>Paso1</t>
  </si>
  <si>
    <t>Introducir los valores correspondientes en las celdas de color Verde.</t>
  </si>
  <si>
    <t>Leer 10 minutos</t>
  </si>
  <si>
    <t>Paso2</t>
  </si>
  <si>
    <t>Rellenar Información Hoja Listado Participantes</t>
  </si>
  <si>
    <t>¿Qué hacer con las Bajas?</t>
  </si>
  <si>
    <t>Caso1:</t>
  </si>
  <si>
    <t>Caso2:</t>
  </si>
  <si>
    <t>Rellena formulario Web, sus datos se pasan a la hoja de calculo, realiza el ingreso, pero 7 días antes de la actividad nos comunica su baja.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</si>
  <si>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se devuelve el 75% del Ingreso</t>
    </r>
  </si>
  <si>
    <t>Caso3: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</si>
  <si>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se devuelve el 50% del Ingreso</t>
    </r>
  </si>
  <si>
    <t>Licencia: Si o No</t>
  </si>
  <si>
    <t>Ingresos "Si o No", esta información la facilitara el TESORERO</t>
  </si>
  <si>
    <t xml:space="preserve">Caso4: 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</si>
  <si>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NO SE DEVUELVE NADA.</t>
    </r>
  </si>
  <si>
    <t>Opción "Sin devolucion"</t>
  </si>
  <si>
    <t>Paso3</t>
  </si>
  <si>
    <t>Rellenar Información Reporte</t>
  </si>
  <si>
    <t>Una vez finalizada la actividad, introducir el numero de participantes reales  y la cantidad de dinero ingresado "este dato lo facilita el Tesorero"</t>
  </si>
  <si>
    <t>Dudas o Sugerencias:</t>
  </si>
  <si>
    <t>Rellenar la información de la Hoja Proyecto_Actividad y Datos_Monitores</t>
  </si>
  <si>
    <t xml:space="preserve">Nos indicará el precio que debemos cobrar por la Actividad; después enviaremos el archivo a la junta directiva para que apruebe la actividad. </t>
  </si>
  <si>
    <t>Cuando se haya aprobado la actividad: Crear cartel de información y enviar a la Web para su publicación.</t>
  </si>
  <si>
    <t>Una vez publicada la información en la Web, llegarán al correo del organizador las solicitudes o inscripciones de los participantes.</t>
  </si>
  <si>
    <t>Organizador: Debe rellenar la información, tecleando el DNI de los participantes socios de número o participantes de actividades anteriores; el resto de datos se autorellenarán</t>
  </si>
  <si>
    <t xml:space="preserve">Si es participante nuevo en el centro excursionista: Se rellena toda la información </t>
  </si>
  <si>
    <t xml:space="preserve">Se debe indicar si el participante tiene licencia o no </t>
  </si>
  <si>
    <r>
      <rPr>
        <b/>
        <sz val="11"/>
        <color theme="1"/>
        <rFont val="Calibri"/>
        <family val="2"/>
        <scheme val="minor"/>
      </rPr>
      <t>Recuerda:</t>
    </r>
    <r>
      <rPr>
        <sz val="11"/>
        <color theme="1"/>
        <rFont val="Calibri"/>
        <family val="2"/>
        <scheme val="minor"/>
      </rPr>
      <t xml:space="preserve"> Puedes copiar los datos del correo y pegar en la hoja de calculo. </t>
    </r>
    <r>
      <rPr>
        <b/>
        <u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ANTES DE PEGAR PULSAR EL MENÚ CONTEXTUAL (botón derecho del ratón) Y ELEGIR LA OPCIÓN "PEGAR VALOR"</t>
    </r>
  </si>
  <si>
    <t>LOS MONITORES NO FIGURAN EN LA HOJA DE PARTICIPANTES</t>
  </si>
  <si>
    <t>LOS PARTICIPANTES APUNTADOS EN EL LISTADO, QUE NO REALIZAN INGRESO NO ES NECESARIO QUE SE ALMACENEN SUS DATOS, NI DAR DE BAJA; SIMPLEMENTE SUSTITUIR POR OTRO.</t>
  </si>
  <si>
    <t>BAJAS: Si un participante se da de baja, sólo  hay que indicarlo en: Reporte_Actividad; no hay que eliminarlo del listado: Participantes</t>
  </si>
  <si>
    <t>Ejemplos de Bajas</t>
  </si>
  <si>
    <t>Rellena formulario Web, sus datos se pasan a la hoja de cálculo, pero luego no realiza el ingreso.</t>
  </si>
  <si>
    <r>
      <t>Solución:</t>
    </r>
    <r>
      <rPr>
        <sz val="12"/>
        <color theme="1"/>
        <rFont val="Times New Roman"/>
        <family val="1"/>
      </rPr>
      <t xml:space="preserve"> Se borran sus datos de la hoja de cálculo y se sustituyen por otro, NO ES BAJA. Ni es necesario tener sus datos almacenados porque NO ES SOCIO PARTICIPANTE.</t>
    </r>
  </si>
  <si>
    <t>Podemos apuntar otro nuevo participante al final del listado, pero nunca borramos los datos del participante en el listado. Recuerda sólo apuntamos su baja en la hoja "Reporte"</t>
  </si>
  <si>
    <r>
      <t>Rellena formulario Web, sus datos se pasan a la hoja de cálculo, realiza el ingreso, pero en los últimos 7 días antes de la actividad nos comunica su baja (</t>
    </r>
    <r>
      <rPr>
        <b/>
        <sz val="12"/>
        <color theme="1"/>
        <rFont val="Times New Roman"/>
        <family val="1"/>
      </rPr>
      <t>no cuenta las últimas 48 horas antes la actividad</t>
    </r>
    <r>
      <rPr>
        <sz val="12"/>
        <color theme="1"/>
        <rFont val="Times New Roman"/>
        <family val="1"/>
      </rPr>
      <t>).</t>
    </r>
  </si>
  <si>
    <t>Rellena formulario Web, sus datos se pasan a la hoja de calculo, realiza el ingreso, pero el último día (48 Horas antes del inicio de la actividad) nos comunica su baja o no se presenta en la actividad.</t>
  </si>
  <si>
    <t>Se guarda y se envía la hoja de cálculo completada a la junta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</si>
</sst>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;@"/>
    <numFmt numFmtId="165" formatCode="_-* #,##0.00\ [$€-C0A]_-;\-* #,##0.00\ [$€-C0A]_-;_-* &quot;-&quot;??\ [$€-C0A]_-;_-@_-"/>
    <numFmt numFmtId="166" formatCode="_-* #,##0\ [$€-C0A]_-;\-* #,##0\ [$€-C0A]_-;_-* &quot;-&quot;??\ [$€-C0A]_-;_-@_-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u/>
      <sz val="14"/>
      <color rgb="FF000000"/>
      <name val="Tahoma"/>
      <family val="2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0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6" fontId="0" fillId="0" borderId="0" xfId="0" applyNumberFormat="1"/>
    <xf numFmtId="0" fontId="0" fillId="0" borderId="1" xfId="0" applyBorder="1"/>
    <xf numFmtId="0" fontId="4" fillId="2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0" fillId="2" borderId="0" xfId="0" applyFill="1" applyBorder="1" applyProtection="1"/>
    <xf numFmtId="0" fontId="0" fillId="2" borderId="0" xfId="0" applyFill="1" applyProtection="1"/>
    <xf numFmtId="165" fontId="0" fillId="0" borderId="1" xfId="0" applyNumberFormat="1" applyBorder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44" fontId="3" fillId="6" borderId="3" xfId="1" applyFont="1" applyFill="1" applyBorder="1" applyProtection="1">
      <protection hidden="1"/>
    </xf>
    <xf numFmtId="44" fontId="3" fillId="6" borderId="1" xfId="1" applyFont="1" applyFill="1" applyBorder="1" applyProtection="1">
      <protection hidden="1"/>
    </xf>
    <xf numFmtId="166" fontId="0" fillId="5" borderId="1" xfId="0" applyNumberFormat="1" applyFill="1" applyBorder="1" applyProtection="1">
      <protection hidden="1"/>
    </xf>
    <xf numFmtId="44" fontId="3" fillId="0" borderId="1" xfId="1" applyFont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0" borderId="0" xfId="0" applyFont="1" applyProtection="1"/>
    <xf numFmtId="0" fontId="5" fillId="0" borderId="0" xfId="0" applyFont="1" applyProtection="1"/>
    <xf numFmtId="0" fontId="4" fillId="0" borderId="1" xfId="0" applyFont="1" applyBorder="1" applyAlignment="1" applyProtection="1">
      <alignment horizontal="right"/>
    </xf>
    <xf numFmtId="0" fontId="0" fillId="0" borderId="1" xfId="0" applyBorder="1" applyProtection="1"/>
    <xf numFmtId="165" fontId="0" fillId="0" borderId="1" xfId="0" applyNumberFormat="1" applyBorder="1" applyProtection="1"/>
    <xf numFmtId="0" fontId="4" fillId="2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wrapText="1"/>
    </xf>
    <xf numFmtId="0" fontId="0" fillId="2" borderId="1" xfId="0" applyFill="1" applyBorder="1" applyProtection="1"/>
    <xf numFmtId="0" fontId="4" fillId="2" borderId="2" xfId="0" applyFont="1" applyFill="1" applyBorder="1" applyProtection="1"/>
    <xf numFmtId="0" fontId="0" fillId="2" borderId="6" xfId="0" applyFill="1" applyBorder="1" applyProtection="1"/>
    <xf numFmtId="0" fontId="0" fillId="3" borderId="5" xfId="0" applyFill="1" applyBorder="1" applyProtection="1">
      <protection locked="0"/>
    </xf>
    <xf numFmtId="0" fontId="0" fillId="3" borderId="5" xfId="0" applyFill="1" applyBorder="1" applyProtection="1"/>
    <xf numFmtId="0" fontId="0" fillId="3" borderId="6" xfId="0" applyFill="1" applyBorder="1" applyProtection="1"/>
    <xf numFmtId="0" fontId="7" fillId="3" borderId="2" xfId="0" applyFont="1" applyFill="1" applyBorder="1" applyProtection="1">
      <protection locked="0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4" fillId="0" borderId="2" xfId="0" applyFont="1" applyBorder="1" applyAlignment="1" applyProtection="1">
      <alignment horizontal="right"/>
    </xf>
    <xf numFmtId="0" fontId="0" fillId="3" borderId="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/>
    <xf numFmtId="165" fontId="0" fillId="3" borderId="1" xfId="0" applyNumberFormat="1" applyFill="1" applyBorder="1" applyProtection="1">
      <protection locked="0" hidden="1"/>
    </xf>
    <xf numFmtId="165" fontId="3" fillId="5" borderId="1" xfId="1" applyNumberFormat="1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left"/>
      <protection locked="0"/>
    </xf>
    <xf numFmtId="44" fontId="3" fillId="3" borderId="1" xfId="1" applyFont="1" applyFill="1" applyBorder="1" applyProtection="1">
      <protection locked="0"/>
    </xf>
    <xf numFmtId="0" fontId="0" fillId="0" borderId="1" xfId="0" applyFill="1" applyBorder="1" applyProtection="1"/>
    <xf numFmtId="0" fontId="0" fillId="5" borderId="1" xfId="0" applyFill="1" applyBorder="1" applyProtection="1">
      <protection hidden="1"/>
    </xf>
    <xf numFmtId="0" fontId="0" fillId="0" borderId="1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5" borderId="6" xfId="0" applyFill="1" applyBorder="1" applyProtection="1"/>
    <xf numFmtId="0" fontId="4" fillId="0" borderId="5" xfId="0" applyFont="1" applyBorder="1" applyAlignment="1" applyProtection="1">
      <alignment horizontal="center"/>
    </xf>
    <xf numFmtId="0" fontId="6" fillId="0" borderId="0" xfId="0" applyFont="1" applyProtection="1"/>
    <xf numFmtId="0" fontId="4" fillId="0" borderId="1" xfId="0" applyFont="1" applyBorder="1" applyProtection="1"/>
    <xf numFmtId="0" fontId="8" fillId="0" borderId="0" xfId="0" applyFont="1" applyProtection="1"/>
    <xf numFmtId="0" fontId="0" fillId="0" borderId="4" xfId="0" applyBorder="1" applyProtection="1"/>
    <xf numFmtId="0" fontId="0" fillId="6" borderId="2" xfId="0" applyFill="1" applyBorder="1" applyProtection="1"/>
    <xf numFmtId="0" fontId="0" fillId="6" borderId="5" xfId="0" applyFill="1" applyBorder="1" applyProtection="1"/>
    <xf numFmtId="0" fontId="0" fillId="6" borderId="6" xfId="0" applyFill="1" applyBorder="1" applyProtection="1"/>
    <xf numFmtId="0" fontId="0" fillId="0" borderId="9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1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5" borderId="2" xfId="0" applyFill="1" applyBorder="1" applyProtection="1">
      <protection hidden="1"/>
    </xf>
    <xf numFmtId="165" fontId="0" fillId="0" borderId="1" xfId="0" applyNumberFormat="1" applyFill="1" applyBorder="1" applyProtection="1">
      <protection hidden="1"/>
    </xf>
    <xf numFmtId="165" fontId="0" fillId="5" borderId="1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0" borderId="4" xfId="0" applyNumberFormat="1" applyBorder="1" applyProtection="1">
      <protection hidden="1"/>
    </xf>
    <xf numFmtId="0" fontId="4" fillId="10" borderId="0" xfId="0" applyFont="1" applyFill="1" applyProtection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12" borderId="0" xfId="0" applyFill="1"/>
    <xf numFmtId="0" fontId="4" fillId="2" borderId="3" xfId="0" applyFont="1" applyFill="1" applyBorder="1" applyProtection="1"/>
    <xf numFmtId="44" fontId="0" fillId="0" borderId="1" xfId="1" applyFont="1" applyBorder="1" applyProtection="1">
      <protection hidden="1"/>
    </xf>
    <xf numFmtId="44" fontId="0" fillId="0" borderId="3" xfId="1" applyFont="1" applyBorder="1" applyProtection="1">
      <protection hidden="1"/>
    </xf>
    <xf numFmtId="44" fontId="0" fillId="0" borderId="6" xfId="1" applyFont="1" applyBorder="1" applyProtection="1">
      <protection hidden="1"/>
    </xf>
    <xf numFmtId="44" fontId="0" fillId="8" borderId="1" xfId="0" applyNumberFormat="1" applyFill="1" applyBorder="1" applyProtection="1">
      <protection hidden="1"/>
    </xf>
    <xf numFmtId="44" fontId="0" fillId="9" borderId="1" xfId="1" applyFont="1" applyFill="1" applyBorder="1" applyProtection="1">
      <protection hidden="1"/>
    </xf>
    <xf numFmtId="0" fontId="0" fillId="2" borderId="2" xfId="0" applyFill="1" applyBorder="1" applyProtection="1"/>
    <xf numFmtId="0" fontId="0" fillId="2" borderId="5" xfId="0" applyFill="1" applyBorder="1" applyProtection="1"/>
    <xf numFmtId="44" fontId="4" fillId="2" borderId="6" xfId="0" applyNumberFormat="1" applyFont="1" applyFill="1" applyBorder="1" applyProtection="1">
      <protection hidden="1"/>
    </xf>
    <xf numFmtId="0" fontId="0" fillId="3" borderId="0" xfId="0" applyFill="1" applyProtection="1">
      <protection locked="0"/>
    </xf>
    <xf numFmtId="1" fontId="0" fillId="0" borderId="1" xfId="0" applyNumberFormat="1" applyBorder="1" applyProtection="1">
      <protection hidden="1"/>
    </xf>
    <xf numFmtId="43" fontId="0" fillId="0" borderId="1" xfId="2" applyFont="1" applyBorder="1" applyProtection="1">
      <protection hidden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2" borderId="23" xfId="0" applyFill="1" applyBorder="1" applyProtection="1"/>
    <xf numFmtId="0" fontId="0" fillId="0" borderId="0" xfId="0" applyFill="1" applyBorder="1" applyProtection="1"/>
    <xf numFmtId="0" fontId="4" fillId="2" borderId="23" xfId="0" applyFont="1" applyFill="1" applyBorder="1" applyAlignment="1" applyProtection="1">
      <alignment horizontal="center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11" fillId="13" borderId="24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44" fontId="0" fillId="6" borderId="23" xfId="0" applyNumberFormat="1" applyFill="1" applyBorder="1" applyProtection="1">
      <protection hidden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13" borderId="25" xfId="0" applyFont="1" applyFill="1" applyBorder="1" applyAlignment="1">
      <alignment horizontal="center" wrapText="1"/>
    </xf>
    <xf numFmtId="167" fontId="0" fillId="0" borderId="0" xfId="0" applyNumberFormat="1" applyProtection="1">
      <protection hidden="1"/>
    </xf>
    <xf numFmtId="167" fontId="0" fillId="0" borderId="1" xfId="0" applyNumberFormat="1" applyBorder="1" applyProtection="1">
      <protection hidden="1"/>
    </xf>
    <xf numFmtId="0" fontId="11" fillId="13" borderId="0" xfId="0" applyFont="1" applyFill="1" applyBorder="1" applyAlignment="1" applyProtection="1">
      <alignment horizontal="center" vertical="center"/>
    </xf>
    <xf numFmtId="0" fontId="11" fillId="13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hidden="1"/>
    </xf>
    <xf numFmtId="0" fontId="7" fillId="0" borderId="1" xfId="0" applyFont="1" applyBorder="1" applyProtection="1"/>
    <xf numFmtId="0" fontId="4" fillId="2" borderId="1" xfId="0" applyFont="1" applyFill="1" applyBorder="1" applyAlignment="1" applyProtection="1">
      <alignment horizontal="left"/>
    </xf>
    <xf numFmtId="9" fontId="0" fillId="0" borderId="6" xfId="0" applyNumberFormat="1" applyBorder="1" applyProtection="1"/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Protection="1"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167" fontId="0" fillId="0" borderId="25" xfId="0" applyNumberFormat="1" applyFont="1" applyBorder="1" applyProtection="1">
      <protection hidden="1"/>
    </xf>
    <xf numFmtId="49" fontId="0" fillId="0" borderId="25" xfId="0" applyNumberFormat="1" applyFont="1" applyBorder="1" applyAlignment="1" applyProtection="1">
      <alignment horizontal="center"/>
      <protection locked="0"/>
    </xf>
    <xf numFmtId="0" fontId="0" fillId="0" borderId="26" xfId="0" applyFont="1" applyBorder="1" applyProtection="1">
      <protection locked="0"/>
    </xf>
    <xf numFmtId="167" fontId="0" fillId="6" borderId="1" xfId="0" applyNumberFormat="1" applyFill="1" applyBorder="1" applyProtection="1">
      <protection hidden="1"/>
    </xf>
    <xf numFmtId="167" fontId="0" fillId="6" borderId="1" xfId="0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6" fillId="0" borderId="27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9" xfId="0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</xf>
    <xf numFmtId="0" fontId="18" fillId="10" borderId="0" xfId="0" applyFont="1" applyFill="1" applyAlignment="1" applyProtection="1">
      <alignment horizontal="center"/>
    </xf>
    <xf numFmtId="14" fontId="0" fillId="0" borderId="0" xfId="0" applyNumberFormat="1"/>
    <xf numFmtId="14" fontId="0" fillId="0" borderId="1" xfId="0" applyNumberFormat="1" applyBorder="1"/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/>
    <xf numFmtId="14" fontId="0" fillId="14" borderId="1" xfId="0" applyNumberFormat="1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11" fillId="13" borderId="26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 wrapText="1"/>
    </xf>
    <xf numFmtId="0" fontId="0" fillId="15" borderId="0" xfId="0" applyFill="1"/>
    <xf numFmtId="0" fontId="0" fillId="0" borderId="0" xfId="0" applyProtection="1">
      <protection locked="0" hidden="1"/>
    </xf>
    <xf numFmtId="14" fontId="0" fillId="0" borderId="0" xfId="0" applyNumberFormat="1" applyAlignment="1" applyProtection="1">
      <alignment horizontal="center"/>
      <protection locked="0" hidden="1"/>
    </xf>
    <xf numFmtId="14" fontId="0" fillId="0" borderId="0" xfId="0" applyNumberFormat="1" applyBorder="1" applyAlignment="1" applyProtection="1">
      <alignment horizontal="center"/>
      <protection locked="0" hidden="1"/>
    </xf>
    <xf numFmtId="0" fontId="0" fillId="0" borderId="0" xfId="0" applyNumberFormat="1" applyAlignment="1" applyProtection="1">
      <alignment horizontal="center"/>
      <protection locked="0" hidden="1"/>
    </xf>
    <xf numFmtId="0" fontId="0" fillId="8" borderId="0" xfId="0" applyFill="1"/>
    <xf numFmtId="0" fontId="20" fillId="0" borderId="0" xfId="0" applyFont="1" applyAlignment="1">
      <alignment vertical="center"/>
    </xf>
    <xf numFmtId="0" fontId="0" fillId="16" borderId="0" xfId="0" applyFill="1"/>
    <xf numFmtId="0" fontId="21" fillId="16" borderId="0" xfId="0" applyFont="1" applyFill="1"/>
    <xf numFmtId="0" fontId="4" fillId="0" borderId="0" xfId="0" applyFont="1"/>
    <xf numFmtId="0" fontId="0" fillId="7" borderId="0" xfId="0" applyFill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3"/>
    <xf numFmtId="0" fontId="24" fillId="6" borderId="0" xfId="0" applyFont="1" applyFill="1" applyAlignment="1">
      <alignment vertical="center"/>
    </xf>
    <xf numFmtId="0" fontId="26" fillId="6" borderId="0" xfId="0" applyFont="1" applyFill="1" applyAlignment="1">
      <alignment horizontal="center" vertical="center"/>
    </xf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numFmt numFmtId="19" formatCode="dd/mm/yyyy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67" formatCode="#,##0.00\ &quot;€&quot;"/>
      <protection locked="1" hidden="1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4:P64" totalsRowShown="0">
  <tableColumns count="16">
    <tableColumn id="1" name="NUM."/>
    <tableColumn id="2" name="D.N.I _x000a_00000000A" dataDxfId="18"/>
    <tableColumn id="3" name="Apellidos" dataDxfId="12">
      <calculatedColumnFormula>IF(B5="","-",IF(ISERROR(B5=VLOOKUP(B5,ListadoParticipantes!B$3:B$164,1,0)),"NUEVO INTRODUCIR DATOS",VLOOKUP(B5,ListadoParticipantes!B$3:L$164,2,0)))</calculatedColumnFormula>
    </tableColumn>
    <tableColumn id="14" name="Nombre" dataDxfId="11">
      <calculatedColumnFormula>IF(B5="","-",IF(ISERROR(B5=VLOOKUP(B5,ListadoParticipantes!B$3:B$164,1,0)),"DATOS",VLOOKUP(B5,ListadoParticipantes!B$3:L$164,3,0)))</calculatedColumnFormula>
    </tableColumn>
    <tableColumn id="15" name="FECHA_x000a_ NACIMIENTO" dataDxfId="10">
      <calculatedColumnFormula>IF(B5="","-",IF(ISERROR(B5=VLOOKUP(B5,ListadoParticipantes!B$3:B$164,1,0)),"DATOS",VLOOKUP(B5,ListadoParticipantes!B$3:L$164,4,0)))</calculatedColumnFormula>
    </tableColumn>
    <tableColumn id="4" name="Movil" dataDxfId="9">
      <calculatedColumnFormula>IF(B5="","-",IF(ISERROR(B5=VLOOKUP(B5,ListadoParticipantes!B$3:B$164,1,0)),"DATOS",VLOOKUP(B5,ListadoParticipantes!B$3:L$164,5,0)))</calculatedColumnFormula>
    </tableColumn>
    <tableColumn id="5" name="TIPO SOCIO" dataDxfId="17">
      <calculatedColumnFormula>IF(B5="","-",IF(ISERROR(B5=VLOOKUP(B5,Socios_Numero!B$2:B$64,1,0)),"SOCIO PARTICIPANTE","SOCIO NUMERO"))</calculatedColumnFormula>
    </tableColumn>
    <tableColumn id="6" name="LICENCIA" dataDxfId="16"/>
    <tableColumn id="7" name="IMPORTE" dataDxfId="15">
      <calculatedColumnFormula>IF(AND(G5="SOCIO NUMERO",H5="SI"),Proyecto_Actividad!$G$14,IF(AND(G5="SOCIO NUMERO",H5="NO"),Proyecto_Actividad!$H$14,IF(AND(G5="SOCIO PARTICIPANTE",H5="SI"),Proyecto_Actividad!$I$14,IF(AND(G5="SOCIO PARTICIPANTE",H5="NO"),Proyecto_Actividad!$J$14,"-"))))</calculatedColumnFormula>
    </tableColumn>
    <tableColumn id="8" name="INGRESADO" dataDxfId="14"/>
    <tableColumn id="9" name="DIRECCIÓN" dataDxfId="8">
      <calculatedColumnFormula>IF(B5="","-",IF(ISERROR(B5=VLOOKUP(B5,ListadoParticipantes!B$3:B$164,1,0)),"DATOS",VLOOKUP(B5,ListadoParticipantes!B$3:L$164,7,0)))</calculatedColumnFormula>
    </tableColumn>
    <tableColumn id="10" name="CODIGO_x000a_POSTAL" dataDxfId="7">
      <calculatedColumnFormula>IF(B5="","-",IF(ISERROR(B5=VLOOKUP(B5,ListadoParticipantes!B$3:B$164,1,0)),"DATOS",VLOOKUP(B5,ListadoParticipantes!B$3:L$164,8,0)))</calculatedColumnFormula>
    </tableColumn>
    <tableColumn id="11" name="POBLACIÓN" dataDxfId="6">
      <calculatedColumnFormula>IF(B5="","-",IF(ISERROR(B5=VLOOKUP(B5,ListadoParticipantes!B$3:B$164,1,0)),"DATOS",VLOOKUP(B5,ListadoParticipantes!B$3:L$164,9,0)))</calculatedColumnFormula>
    </tableColumn>
    <tableColumn id="16" name="PROVINCIA" dataDxfId="5">
      <calculatedColumnFormula>IF(B5="","-",IF(ISERROR(B5=VLOOKUP(B5,ListadoParticipantes!B$3:B$164,1,0)),"DATOS",VLOOKUP(B5,ListadoParticipantes!B$3:L$164,10,0)))</calculatedColumnFormula>
    </tableColumn>
    <tableColumn id="13" name="E-MAIL" dataDxfId="4">
      <calculatedColumnFormula>IF(B5="","-",IF(ISERROR(B5=VLOOKUP(B5,ListadoParticipantes!B$3:B$164,1,0)),"DATOS",VLOOKUP(B5,ListadoParticipantes!B$3:L$164,11,0)))</calculatedColumnFormula>
    </tableColumn>
    <tableColumn id="12" name="OBSERVACIONES" dataDxfId="1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droparalelo@hotmail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B1" sqref="B1"/>
    </sheetView>
  </sheetViews>
  <sheetFormatPr baseColWidth="10" defaultRowHeight="14.4" x14ac:dyDescent="0.3"/>
  <sheetData>
    <row r="1" spans="1:13" x14ac:dyDescent="0.3">
      <c r="A1" s="199" t="s">
        <v>998</v>
      </c>
      <c r="B1" t="s">
        <v>1003</v>
      </c>
      <c r="D1" s="199" t="s">
        <v>999</v>
      </c>
      <c r="E1" s="199"/>
      <c r="F1" s="199"/>
      <c r="G1" s="199" t="s">
        <v>1000</v>
      </c>
      <c r="H1" s="199"/>
      <c r="I1" s="199"/>
      <c r="J1" s="199"/>
      <c r="K1" s="199"/>
    </row>
    <row r="3" spans="1:13" x14ac:dyDescent="0.3">
      <c r="A3" s="198" t="s">
        <v>1001</v>
      </c>
      <c r="B3" s="197" t="s">
        <v>1022</v>
      </c>
      <c r="C3" s="197"/>
      <c r="D3" s="197"/>
      <c r="E3" s="197"/>
      <c r="F3" s="197"/>
      <c r="G3" s="197"/>
    </row>
    <row r="4" spans="1:13" x14ac:dyDescent="0.3">
      <c r="A4" t="s">
        <v>1002</v>
      </c>
    </row>
    <row r="5" spans="1:13" x14ac:dyDescent="0.3">
      <c r="A5" t="s">
        <v>1023</v>
      </c>
    </row>
    <row r="6" spans="1:13" x14ac:dyDescent="0.3">
      <c r="A6" t="s">
        <v>1024</v>
      </c>
    </row>
    <row r="8" spans="1:13" x14ac:dyDescent="0.3">
      <c r="A8" s="198" t="s">
        <v>1004</v>
      </c>
      <c r="B8" s="197" t="s">
        <v>1005</v>
      </c>
      <c r="C8" s="197"/>
      <c r="D8" s="197"/>
      <c r="E8" s="197"/>
      <c r="F8" s="197"/>
      <c r="G8" s="197"/>
    </row>
    <row r="9" spans="1:13" x14ac:dyDescent="0.3">
      <c r="A9" t="s">
        <v>1025</v>
      </c>
    </row>
    <row r="10" spans="1:13" x14ac:dyDescent="0.3">
      <c r="A10" t="s">
        <v>1026</v>
      </c>
    </row>
    <row r="11" spans="1:13" x14ac:dyDescent="0.3">
      <c r="A11" t="s">
        <v>1027</v>
      </c>
    </row>
    <row r="12" spans="1:13" x14ac:dyDescent="0.3">
      <c r="A12" t="s">
        <v>1028</v>
      </c>
      <c r="E12" t="s">
        <v>1013</v>
      </c>
    </row>
    <row r="13" spans="1:13" x14ac:dyDescent="0.3">
      <c r="E13" t="s">
        <v>1014</v>
      </c>
    </row>
    <row r="15" spans="1:13" x14ac:dyDescent="0.3">
      <c r="A15" s="200" t="s">
        <v>1029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</row>
    <row r="17" spans="1:13" x14ac:dyDescent="0.3">
      <c r="A17" s="204" t="s">
        <v>108</v>
      </c>
    </row>
    <row r="18" spans="1:13" x14ac:dyDescent="0.3">
      <c r="A18" s="196" t="s">
        <v>1030</v>
      </c>
    </row>
    <row r="19" spans="1:13" x14ac:dyDescent="0.3">
      <c r="A19" s="196" t="s">
        <v>1031</v>
      </c>
    </row>
    <row r="20" spans="1:13" x14ac:dyDescent="0.3">
      <c r="A20" s="196"/>
    </row>
    <row r="21" spans="1:13" x14ac:dyDescent="0.3">
      <c r="A21" s="201" t="s">
        <v>1006</v>
      </c>
    </row>
    <row r="22" spans="1:13" x14ac:dyDescent="0.3">
      <c r="A22" s="196" t="s">
        <v>1032</v>
      </c>
    </row>
    <row r="24" spans="1:13" ht="17.399999999999999" x14ac:dyDescent="0.3">
      <c r="A24" s="207" t="s">
        <v>1033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</row>
    <row r="25" spans="1:13" ht="15.6" x14ac:dyDescent="0.3">
      <c r="A25" s="206" t="s">
        <v>1007</v>
      </c>
    </row>
    <row r="26" spans="1:13" ht="15.6" x14ac:dyDescent="0.3">
      <c r="A26" s="202" t="s">
        <v>1034</v>
      </c>
    </row>
    <row r="27" spans="1:13" ht="15.6" x14ac:dyDescent="0.3">
      <c r="A27" s="203" t="s">
        <v>1035</v>
      </c>
    </row>
    <row r="29" spans="1:13" ht="15.6" x14ac:dyDescent="0.3">
      <c r="A29" s="206" t="s">
        <v>1008</v>
      </c>
    </row>
    <row r="30" spans="1:13" ht="15.6" x14ac:dyDescent="0.3">
      <c r="A30" s="202" t="s">
        <v>1009</v>
      </c>
    </row>
    <row r="31" spans="1:13" ht="15.6" x14ac:dyDescent="0.3">
      <c r="A31" s="203" t="s">
        <v>1010</v>
      </c>
    </row>
    <row r="32" spans="1:13" x14ac:dyDescent="0.3">
      <c r="A32" t="s">
        <v>1036</v>
      </c>
    </row>
    <row r="34" spans="1:11" ht="15.6" x14ac:dyDescent="0.3">
      <c r="A34" s="206" t="s">
        <v>1011</v>
      </c>
    </row>
    <row r="35" spans="1:11" ht="15.6" x14ac:dyDescent="0.3">
      <c r="A35" s="202" t="s">
        <v>1037</v>
      </c>
    </row>
    <row r="36" spans="1:11" ht="15.6" x14ac:dyDescent="0.3">
      <c r="A36" s="203" t="s">
        <v>1012</v>
      </c>
    </row>
    <row r="38" spans="1:11" ht="15.6" x14ac:dyDescent="0.3">
      <c r="A38" s="206" t="s">
        <v>1015</v>
      </c>
    </row>
    <row r="39" spans="1:11" ht="15.6" x14ac:dyDescent="0.3">
      <c r="A39" s="202" t="s">
        <v>1038</v>
      </c>
    </row>
    <row r="40" spans="1:11" ht="15.6" x14ac:dyDescent="0.3">
      <c r="A40" s="203" t="s">
        <v>1016</v>
      </c>
      <c r="K40" t="s">
        <v>1017</v>
      </c>
    </row>
    <row r="43" spans="1:11" x14ac:dyDescent="0.3">
      <c r="A43" s="198" t="s">
        <v>1018</v>
      </c>
      <c r="B43" s="197" t="s">
        <v>1019</v>
      </c>
      <c r="C43" s="197"/>
      <c r="D43" s="197"/>
      <c r="E43" s="197"/>
      <c r="F43" s="197"/>
      <c r="G43" s="197"/>
    </row>
    <row r="44" spans="1:11" x14ac:dyDescent="0.3">
      <c r="A44" t="s">
        <v>1020</v>
      </c>
    </row>
    <row r="46" spans="1:11" x14ac:dyDescent="0.3">
      <c r="A46" t="s">
        <v>1039</v>
      </c>
    </row>
    <row r="50" spans="1:2" x14ac:dyDescent="0.3">
      <c r="A50" s="199" t="s">
        <v>1021</v>
      </c>
      <c r="B50" s="199"/>
    </row>
    <row r="51" spans="1:2" x14ac:dyDescent="0.3">
      <c r="A51" s="205" t="s">
        <v>810</v>
      </c>
    </row>
  </sheetData>
  <sheetProtection password="CC53" sheet="1" objects="1" scenarios="1"/>
  <mergeCells count="1">
    <mergeCell ref="A24:M24"/>
  </mergeCells>
  <hyperlinks>
    <hyperlink ref="A5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4"/>
  <sheetViews>
    <sheetView zoomScaleNormal="100" workbookViewId="0">
      <selection activeCell="A3" sqref="A3"/>
    </sheetView>
  </sheetViews>
  <sheetFormatPr baseColWidth="10" defaultRowHeight="14.4" x14ac:dyDescent="0.3"/>
  <cols>
    <col min="2" max="2" width="12.6640625" bestFit="1" customWidth="1"/>
    <col min="3" max="3" width="17.44140625" bestFit="1" customWidth="1"/>
    <col min="4" max="4" width="13.6640625" bestFit="1" customWidth="1"/>
    <col min="5" max="5" width="10.5546875" style="179" bestFit="1" customWidth="1"/>
    <col min="6" max="6" width="10" bestFit="1" customWidth="1"/>
    <col min="7" max="7" width="10" customWidth="1"/>
    <col min="8" max="8" width="27.77734375" bestFit="1" customWidth="1"/>
    <col min="9" max="9" width="12.109375" bestFit="1" customWidth="1"/>
    <col min="10" max="10" width="14.21875" bestFit="1" customWidth="1"/>
    <col min="11" max="11" width="14.21875" customWidth="1"/>
    <col min="12" max="12" width="32.33203125" bestFit="1" customWidth="1"/>
    <col min="17" max="17" width="15.33203125" bestFit="1" customWidth="1"/>
  </cols>
  <sheetData>
    <row r="2" spans="1:17" x14ac:dyDescent="0.3">
      <c r="A2" s="104" t="s">
        <v>145</v>
      </c>
      <c r="B2" s="104" t="s">
        <v>144</v>
      </c>
      <c r="C2" s="104" t="s">
        <v>147</v>
      </c>
      <c r="D2" s="104" t="s">
        <v>146</v>
      </c>
      <c r="E2" s="104" t="s">
        <v>866</v>
      </c>
      <c r="F2" s="104" t="s">
        <v>865</v>
      </c>
      <c r="G2" s="104" t="s">
        <v>992</v>
      </c>
      <c r="H2" s="104" t="s">
        <v>861</v>
      </c>
      <c r="I2" s="104" t="s">
        <v>862</v>
      </c>
      <c r="J2" s="104" t="s">
        <v>863</v>
      </c>
      <c r="K2" s="104" t="s">
        <v>993</v>
      </c>
      <c r="L2" s="104" t="s">
        <v>864</v>
      </c>
      <c r="O2" s="104" t="s">
        <v>867</v>
      </c>
      <c r="P2" s="104" t="s">
        <v>868</v>
      </c>
      <c r="Q2" s="104" t="s">
        <v>869</v>
      </c>
    </row>
    <row r="3" spans="1:17" x14ac:dyDescent="0.3">
      <c r="A3" s="98">
        <v>1</v>
      </c>
      <c r="B3" s="98" t="s">
        <v>280</v>
      </c>
      <c r="C3" s="7" t="s">
        <v>149</v>
      </c>
      <c r="D3" s="7" t="s">
        <v>148</v>
      </c>
      <c r="E3" s="180">
        <v>18629</v>
      </c>
      <c r="F3" s="10">
        <v>967523719</v>
      </c>
      <c r="G3" s="10"/>
      <c r="H3" s="10" t="s">
        <v>870</v>
      </c>
      <c r="I3" s="10" t="s">
        <v>457</v>
      </c>
      <c r="J3" s="10" t="s">
        <v>871</v>
      </c>
      <c r="K3" s="10" t="s">
        <v>871</v>
      </c>
      <c r="L3" s="10" t="s">
        <v>872</v>
      </c>
      <c r="O3" s="180">
        <v>28915</v>
      </c>
      <c r="P3" s="10" t="s">
        <v>873</v>
      </c>
      <c r="Q3" s="10"/>
    </row>
    <row r="4" spans="1:17" x14ac:dyDescent="0.3">
      <c r="A4" s="181">
        <v>2</v>
      </c>
      <c r="B4" s="181" t="s">
        <v>281</v>
      </c>
      <c r="C4" s="182" t="s">
        <v>151</v>
      </c>
      <c r="D4" s="182" t="s">
        <v>150</v>
      </c>
      <c r="E4" s="184">
        <v>18905</v>
      </c>
      <c r="F4" s="183"/>
      <c r="G4" s="183"/>
      <c r="H4" s="183" t="s">
        <v>874</v>
      </c>
      <c r="I4" s="183" t="s">
        <v>496</v>
      </c>
      <c r="J4" s="183" t="s">
        <v>871</v>
      </c>
      <c r="K4" s="10" t="s">
        <v>871</v>
      </c>
      <c r="L4" s="183" t="s">
        <v>875</v>
      </c>
      <c r="O4" s="184">
        <v>28936</v>
      </c>
      <c r="P4" s="183" t="s">
        <v>873</v>
      </c>
      <c r="Q4" s="183" t="s">
        <v>876</v>
      </c>
    </row>
    <row r="5" spans="1:17" x14ac:dyDescent="0.3">
      <c r="A5" s="98">
        <v>3</v>
      </c>
      <c r="B5" s="98" t="s">
        <v>282</v>
      </c>
      <c r="C5" s="7" t="s">
        <v>153</v>
      </c>
      <c r="D5" s="7" t="s">
        <v>152</v>
      </c>
      <c r="E5" s="180">
        <v>19979</v>
      </c>
      <c r="F5" s="10">
        <v>967228103</v>
      </c>
      <c r="G5" s="10"/>
      <c r="H5" s="10" t="s">
        <v>877</v>
      </c>
      <c r="I5" s="10" t="s">
        <v>377</v>
      </c>
      <c r="J5" s="10" t="s">
        <v>871</v>
      </c>
      <c r="K5" s="10" t="s">
        <v>871</v>
      </c>
      <c r="L5" s="10" t="s">
        <v>878</v>
      </c>
      <c r="O5" s="180">
        <v>28915</v>
      </c>
      <c r="P5" s="10" t="s">
        <v>873</v>
      </c>
      <c r="Q5" s="10"/>
    </row>
    <row r="6" spans="1:17" x14ac:dyDescent="0.3">
      <c r="A6" s="181">
        <v>4</v>
      </c>
      <c r="B6" s="181" t="s">
        <v>283</v>
      </c>
      <c r="C6" s="182" t="s">
        <v>155</v>
      </c>
      <c r="D6" s="182" t="s">
        <v>154</v>
      </c>
      <c r="E6" s="184">
        <v>21007</v>
      </c>
      <c r="F6" s="183">
        <v>636808388</v>
      </c>
      <c r="G6" s="183" t="s">
        <v>117</v>
      </c>
      <c r="H6" s="183" t="s">
        <v>879</v>
      </c>
      <c r="I6" s="183" t="s">
        <v>390</v>
      </c>
      <c r="J6" s="183" t="s">
        <v>871</v>
      </c>
      <c r="K6" s="10" t="s">
        <v>871</v>
      </c>
      <c r="L6" s="183" t="s">
        <v>848</v>
      </c>
      <c r="O6" s="184">
        <v>28915</v>
      </c>
      <c r="P6" s="183" t="s">
        <v>873</v>
      </c>
      <c r="Q6" s="183"/>
    </row>
    <row r="7" spans="1:17" x14ac:dyDescent="0.3">
      <c r="A7" s="98">
        <v>5</v>
      </c>
      <c r="B7" s="98" t="s">
        <v>284</v>
      </c>
      <c r="C7" s="7" t="s">
        <v>157</v>
      </c>
      <c r="D7" s="7" t="s">
        <v>156</v>
      </c>
      <c r="E7" s="180">
        <v>20253</v>
      </c>
      <c r="F7" s="10">
        <v>967232482</v>
      </c>
      <c r="G7" s="10" t="s">
        <v>117</v>
      </c>
      <c r="H7" s="10" t="s">
        <v>880</v>
      </c>
      <c r="I7" s="10" t="s">
        <v>377</v>
      </c>
      <c r="J7" s="10" t="s">
        <v>871</v>
      </c>
      <c r="K7" s="10" t="s">
        <v>871</v>
      </c>
      <c r="L7" s="10" t="s">
        <v>881</v>
      </c>
      <c r="O7" s="180">
        <v>28915</v>
      </c>
      <c r="P7" s="10" t="s">
        <v>873</v>
      </c>
      <c r="Q7" s="10"/>
    </row>
    <row r="8" spans="1:17" x14ac:dyDescent="0.3">
      <c r="A8" s="99">
        <v>6</v>
      </c>
      <c r="B8" s="99" t="s">
        <v>285</v>
      </c>
      <c r="C8" s="100" t="s">
        <v>159</v>
      </c>
      <c r="D8" s="100" t="s">
        <v>158</v>
      </c>
      <c r="E8" s="184"/>
      <c r="F8" s="183">
        <v>967232506</v>
      </c>
      <c r="G8" s="183"/>
      <c r="H8" s="183" t="s">
        <v>882</v>
      </c>
      <c r="I8" s="183" t="s">
        <v>457</v>
      </c>
      <c r="J8" s="183" t="s">
        <v>871</v>
      </c>
      <c r="K8" s="10" t="s">
        <v>871</v>
      </c>
      <c r="L8" s="183" t="s">
        <v>883</v>
      </c>
      <c r="O8" s="184"/>
      <c r="P8" s="183" t="s">
        <v>873</v>
      </c>
      <c r="Q8" s="183" t="s">
        <v>876</v>
      </c>
    </row>
    <row r="9" spans="1:17" x14ac:dyDescent="0.3">
      <c r="A9" s="98">
        <v>7</v>
      </c>
      <c r="B9" s="101" t="s">
        <v>286</v>
      </c>
      <c r="C9" s="7" t="s">
        <v>160</v>
      </c>
      <c r="D9" s="7" t="s">
        <v>150</v>
      </c>
      <c r="E9" s="180">
        <v>20811</v>
      </c>
      <c r="F9" s="10">
        <v>967224969</v>
      </c>
      <c r="G9" s="10" t="s">
        <v>117</v>
      </c>
      <c r="H9" s="10" t="s">
        <v>884</v>
      </c>
      <c r="I9" s="10" t="s">
        <v>363</v>
      </c>
      <c r="J9" s="10" t="s">
        <v>871</v>
      </c>
      <c r="K9" s="10" t="s">
        <v>871</v>
      </c>
      <c r="L9" s="10" t="s">
        <v>885</v>
      </c>
      <c r="O9" s="180">
        <v>32874</v>
      </c>
      <c r="P9" s="10" t="s">
        <v>873</v>
      </c>
      <c r="Q9" s="10"/>
    </row>
    <row r="10" spans="1:17" x14ac:dyDescent="0.3">
      <c r="A10" s="99">
        <v>8</v>
      </c>
      <c r="B10" s="99" t="s">
        <v>287</v>
      </c>
      <c r="C10" s="100" t="s">
        <v>162</v>
      </c>
      <c r="D10" s="100" t="s">
        <v>161</v>
      </c>
      <c r="E10" s="184">
        <v>24111</v>
      </c>
      <c r="F10" s="183">
        <v>658265207</v>
      </c>
      <c r="G10" s="183"/>
      <c r="H10" s="183" t="s">
        <v>886</v>
      </c>
      <c r="I10" s="183" t="s">
        <v>390</v>
      </c>
      <c r="J10" s="183" t="s">
        <v>871</v>
      </c>
      <c r="K10" s="10" t="s">
        <v>871</v>
      </c>
      <c r="L10" s="183" t="s">
        <v>887</v>
      </c>
      <c r="O10" s="184">
        <v>32877</v>
      </c>
      <c r="P10" s="183" t="s">
        <v>873</v>
      </c>
      <c r="Q10" s="183"/>
    </row>
    <row r="11" spans="1:17" x14ac:dyDescent="0.3">
      <c r="A11" s="98">
        <v>9</v>
      </c>
      <c r="B11" s="98" t="s">
        <v>294</v>
      </c>
      <c r="C11" s="7" t="s">
        <v>164</v>
      </c>
      <c r="D11" s="7" t="s">
        <v>163</v>
      </c>
      <c r="E11" s="180"/>
      <c r="F11" s="10"/>
      <c r="G11" s="10"/>
      <c r="H11" s="10" t="s">
        <v>888</v>
      </c>
      <c r="I11" s="10" t="s">
        <v>457</v>
      </c>
      <c r="J11" s="10" t="s">
        <v>871</v>
      </c>
      <c r="K11" s="10" t="s">
        <v>871</v>
      </c>
      <c r="L11" s="10"/>
      <c r="O11" s="180">
        <v>33178</v>
      </c>
      <c r="P11" s="10" t="s">
        <v>873</v>
      </c>
      <c r="Q11" s="10"/>
    </row>
    <row r="12" spans="1:17" x14ac:dyDescent="0.3">
      <c r="A12" s="99">
        <v>10</v>
      </c>
      <c r="B12" s="99" t="s">
        <v>288</v>
      </c>
      <c r="C12" s="100" t="s">
        <v>166</v>
      </c>
      <c r="D12" s="100" t="s">
        <v>165</v>
      </c>
      <c r="E12" s="184">
        <v>18278</v>
      </c>
      <c r="F12" s="183">
        <v>967231327</v>
      </c>
      <c r="G12" s="183"/>
      <c r="H12" s="183" t="s">
        <v>889</v>
      </c>
      <c r="I12" s="183" t="s">
        <v>457</v>
      </c>
      <c r="J12" s="183" t="s">
        <v>871</v>
      </c>
      <c r="K12" s="10" t="s">
        <v>871</v>
      </c>
      <c r="L12" s="183"/>
      <c r="O12" s="184">
        <v>36586</v>
      </c>
      <c r="P12" s="183" t="s">
        <v>873</v>
      </c>
      <c r="Q12" s="183"/>
    </row>
    <row r="13" spans="1:17" x14ac:dyDescent="0.3">
      <c r="A13" s="98">
        <v>11</v>
      </c>
      <c r="B13" s="98" t="s">
        <v>289</v>
      </c>
      <c r="C13" s="7" t="s">
        <v>167</v>
      </c>
      <c r="D13" s="7" t="s">
        <v>161</v>
      </c>
      <c r="E13" s="180">
        <v>24587</v>
      </c>
      <c r="F13" s="10">
        <v>600921946</v>
      </c>
      <c r="G13" s="10"/>
      <c r="H13" s="10" t="s">
        <v>890</v>
      </c>
      <c r="I13" s="10" t="s">
        <v>496</v>
      </c>
      <c r="J13" s="10" t="s">
        <v>871</v>
      </c>
      <c r="K13" s="10" t="s">
        <v>871</v>
      </c>
      <c r="L13" s="10" t="s">
        <v>891</v>
      </c>
      <c r="O13" s="180">
        <v>34355</v>
      </c>
      <c r="P13" s="10" t="s">
        <v>892</v>
      </c>
      <c r="Q13" s="10"/>
    </row>
    <row r="14" spans="1:17" x14ac:dyDescent="0.3">
      <c r="A14" s="99">
        <v>12</v>
      </c>
      <c r="B14" s="102" t="s">
        <v>290</v>
      </c>
      <c r="C14" s="100" t="s">
        <v>169</v>
      </c>
      <c r="D14" s="100" t="s">
        <v>168</v>
      </c>
      <c r="E14" s="184">
        <v>27487</v>
      </c>
      <c r="F14" s="183">
        <v>967215693</v>
      </c>
      <c r="G14" s="183"/>
      <c r="H14" s="183" t="s">
        <v>893</v>
      </c>
      <c r="I14" s="183" t="s">
        <v>457</v>
      </c>
      <c r="J14" s="183" t="s">
        <v>871</v>
      </c>
      <c r="K14" s="10" t="s">
        <v>871</v>
      </c>
      <c r="L14" s="183" t="s">
        <v>894</v>
      </c>
      <c r="O14" s="184">
        <v>34355</v>
      </c>
      <c r="P14" s="183" t="s">
        <v>873</v>
      </c>
      <c r="Q14" s="183"/>
    </row>
    <row r="15" spans="1:17" x14ac:dyDescent="0.3">
      <c r="A15" s="98">
        <v>13</v>
      </c>
      <c r="B15" s="98" t="s">
        <v>291</v>
      </c>
      <c r="C15" s="7" t="s">
        <v>171</v>
      </c>
      <c r="D15" s="7" t="s">
        <v>170</v>
      </c>
      <c r="E15" s="180">
        <v>18904</v>
      </c>
      <c r="F15" s="10">
        <v>967239461</v>
      </c>
      <c r="G15" s="10"/>
      <c r="H15" s="10" t="s">
        <v>895</v>
      </c>
      <c r="I15" s="10" t="s">
        <v>496</v>
      </c>
      <c r="J15" s="10" t="s">
        <v>871</v>
      </c>
      <c r="K15" s="10" t="s">
        <v>871</v>
      </c>
      <c r="L15" s="10"/>
      <c r="O15" s="180">
        <v>34355</v>
      </c>
      <c r="P15" s="10" t="s">
        <v>896</v>
      </c>
      <c r="Q15" s="10"/>
    </row>
    <row r="16" spans="1:17" x14ac:dyDescent="0.3">
      <c r="A16" s="99">
        <v>14</v>
      </c>
      <c r="B16" s="99" t="s">
        <v>292</v>
      </c>
      <c r="C16" s="100" t="s">
        <v>173</v>
      </c>
      <c r="D16" s="100" t="s">
        <v>172</v>
      </c>
      <c r="E16" s="184">
        <v>16424</v>
      </c>
      <c r="F16" s="183">
        <v>967312258</v>
      </c>
      <c r="G16" s="183"/>
      <c r="H16" s="183" t="s">
        <v>897</v>
      </c>
      <c r="I16" s="183" t="s">
        <v>363</v>
      </c>
      <c r="J16" s="183" t="s">
        <v>871</v>
      </c>
      <c r="K16" s="10" t="s">
        <v>871</v>
      </c>
      <c r="L16" s="183"/>
      <c r="O16" s="184">
        <v>34455</v>
      </c>
      <c r="P16" s="183" t="s">
        <v>873</v>
      </c>
      <c r="Q16" s="183"/>
    </row>
    <row r="17" spans="1:17" x14ac:dyDescent="0.3">
      <c r="A17" s="99">
        <v>16</v>
      </c>
      <c r="B17" s="99" t="s">
        <v>293</v>
      </c>
      <c r="C17" s="100" t="s">
        <v>175</v>
      </c>
      <c r="D17" s="100" t="s">
        <v>174</v>
      </c>
      <c r="E17" s="184">
        <v>28050</v>
      </c>
      <c r="F17" s="183">
        <v>967240792</v>
      </c>
      <c r="G17" s="183"/>
      <c r="H17" s="183" t="s">
        <v>898</v>
      </c>
      <c r="I17" s="183" t="s">
        <v>457</v>
      </c>
      <c r="J17" s="183" t="s">
        <v>899</v>
      </c>
      <c r="K17" s="183" t="s">
        <v>871</v>
      </c>
      <c r="L17" s="183" t="s">
        <v>900</v>
      </c>
      <c r="O17" s="184">
        <v>34701</v>
      </c>
      <c r="P17" s="183" t="s">
        <v>873</v>
      </c>
      <c r="Q17" s="183"/>
    </row>
    <row r="18" spans="1:17" x14ac:dyDescent="0.3">
      <c r="A18" s="99">
        <v>18</v>
      </c>
      <c r="B18" s="99" t="s">
        <v>295</v>
      </c>
      <c r="C18" s="100" t="s">
        <v>177</v>
      </c>
      <c r="D18" s="100" t="s">
        <v>176</v>
      </c>
      <c r="E18" s="184">
        <v>20030</v>
      </c>
      <c r="F18" s="183">
        <v>967227183</v>
      </c>
      <c r="G18" s="183"/>
      <c r="H18" s="183" t="s">
        <v>901</v>
      </c>
      <c r="I18" s="183" t="s">
        <v>377</v>
      </c>
      <c r="J18" s="183" t="s">
        <v>871</v>
      </c>
      <c r="K18" s="183" t="s">
        <v>871</v>
      </c>
      <c r="L18" s="183" t="s">
        <v>902</v>
      </c>
      <c r="O18" s="184">
        <v>34701</v>
      </c>
      <c r="P18" s="183" t="s">
        <v>873</v>
      </c>
      <c r="Q18" s="183" t="s">
        <v>876</v>
      </c>
    </row>
    <row r="19" spans="1:17" x14ac:dyDescent="0.3">
      <c r="A19" s="98">
        <v>19</v>
      </c>
      <c r="B19" s="98" t="s">
        <v>296</v>
      </c>
      <c r="C19" s="7" t="s">
        <v>179</v>
      </c>
      <c r="D19" s="7" t="s">
        <v>178</v>
      </c>
      <c r="E19" s="180">
        <v>22414</v>
      </c>
      <c r="F19" s="10">
        <v>636243596</v>
      </c>
      <c r="G19" s="10" t="s">
        <v>117</v>
      </c>
      <c r="H19" s="10" t="s">
        <v>903</v>
      </c>
      <c r="I19" s="10" t="s">
        <v>377</v>
      </c>
      <c r="J19" s="10" t="s">
        <v>871</v>
      </c>
      <c r="K19" s="183" t="s">
        <v>871</v>
      </c>
      <c r="L19" s="10" t="s">
        <v>904</v>
      </c>
      <c r="O19" s="180">
        <v>34736</v>
      </c>
      <c r="P19" s="10" t="s">
        <v>905</v>
      </c>
      <c r="Q19" s="10"/>
    </row>
    <row r="20" spans="1:17" x14ac:dyDescent="0.3">
      <c r="A20" s="99">
        <v>20</v>
      </c>
      <c r="B20" s="99" t="s">
        <v>297</v>
      </c>
      <c r="C20" s="100" t="s">
        <v>181</v>
      </c>
      <c r="D20" s="100" t="s">
        <v>180</v>
      </c>
      <c r="E20" s="184">
        <v>20815</v>
      </c>
      <c r="F20" s="183">
        <v>617737665</v>
      </c>
      <c r="G20" s="183"/>
      <c r="H20" s="183" t="s">
        <v>906</v>
      </c>
      <c r="I20" s="183" t="s">
        <v>390</v>
      </c>
      <c r="J20" s="183" t="s">
        <v>871</v>
      </c>
      <c r="K20" s="183" t="s">
        <v>871</v>
      </c>
      <c r="L20" s="183" t="s">
        <v>907</v>
      </c>
      <c r="O20" s="184">
        <v>34767</v>
      </c>
      <c r="P20" s="183" t="s">
        <v>873</v>
      </c>
      <c r="Q20" s="183"/>
    </row>
    <row r="21" spans="1:17" x14ac:dyDescent="0.3">
      <c r="A21" s="98">
        <v>21</v>
      </c>
      <c r="B21" s="103" t="s">
        <v>298</v>
      </c>
      <c r="C21" s="7" t="s">
        <v>183</v>
      </c>
      <c r="D21" s="7" t="s">
        <v>182</v>
      </c>
      <c r="E21" s="180">
        <v>23993</v>
      </c>
      <c r="F21" s="10">
        <v>625335677</v>
      </c>
      <c r="G21" s="10" t="s">
        <v>117</v>
      </c>
      <c r="H21" s="10" t="s">
        <v>908</v>
      </c>
      <c r="I21" s="10" t="s">
        <v>396</v>
      </c>
      <c r="J21" s="10" t="s">
        <v>871</v>
      </c>
      <c r="K21" s="183" t="s">
        <v>871</v>
      </c>
      <c r="L21" s="10" t="s">
        <v>909</v>
      </c>
      <c r="O21" s="180">
        <v>34788</v>
      </c>
      <c r="P21" s="10" t="s">
        <v>896</v>
      </c>
      <c r="Q21" s="10"/>
    </row>
    <row r="22" spans="1:17" x14ac:dyDescent="0.3">
      <c r="A22" s="99">
        <v>22</v>
      </c>
      <c r="B22" s="102" t="s">
        <v>299</v>
      </c>
      <c r="C22" s="100" t="s">
        <v>185</v>
      </c>
      <c r="D22" s="100" t="s">
        <v>184</v>
      </c>
      <c r="E22" s="184">
        <v>20730</v>
      </c>
      <c r="F22" s="183">
        <v>629971819</v>
      </c>
      <c r="G22" s="183"/>
      <c r="H22" s="183" t="s">
        <v>910</v>
      </c>
      <c r="I22" s="183" t="s">
        <v>496</v>
      </c>
      <c r="J22" s="183" t="s">
        <v>871</v>
      </c>
      <c r="K22" s="183" t="s">
        <v>871</v>
      </c>
      <c r="L22" s="183" t="s">
        <v>911</v>
      </c>
      <c r="O22" s="184">
        <v>34837</v>
      </c>
      <c r="P22" s="183" t="s">
        <v>873</v>
      </c>
      <c r="Q22" s="183"/>
    </row>
    <row r="23" spans="1:17" x14ac:dyDescent="0.3">
      <c r="A23" s="98">
        <v>23</v>
      </c>
      <c r="B23" s="98" t="s">
        <v>300</v>
      </c>
      <c r="C23" s="7" t="s">
        <v>187</v>
      </c>
      <c r="D23" s="7" t="s">
        <v>186</v>
      </c>
      <c r="E23" s="180">
        <v>23714</v>
      </c>
      <c r="F23" s="10">
        <v>699508043</v>
      </c>
      <c r="G23" s="10"/>
      <c r="H23" s="10" t="s">
        <v>912</v>
      </c>
      <c r="I23" s="10" t="s">
        <v>390</v>
      </c>
      <c r="J23" s="10" t="s">
        <v>871</v>
      </c>
      <c r="K23" s="183" t="s">
        <v>871</v>
      </c>
      <c r="L23" s="10" t="s">
        <v>913</v>
      </c>
      <c r="O23" s="180">
        <v>35082</v>
      </c>
      <c r="P23" s="10" t="s">
        <v>914</v>
      </c>
      <c r="Q23" s="10"/>
    </row>
    <row r="24" spans="1:17" x14ac:dyDescent="0.3">
      <c r="A24" s="99">
        <v>26</v>
      </c>
      <c r="B24" s="99" t="s">
        <v>301</v>
      </c>
      <c r="C24" s="100" t="s">
        <v>189</v>
      </c>
      <c r="D24" s="100" t="s">
        <v>188</v>
      </c>
      <c r="E24" s="184">
        <v>25497</v>
      </c>
      <c r="F24" s="183">
        <v>967240020</v>
      </c>
      <c r="G24" s="183"/>
      <c r="H24" s="183" t="s">
        <v>916</v>
      </c>
      <c r="I24" s="183" t="s">
        <v>457</v>
      </c>
      <c r="J24" s="183" t="s">
        <v>871</v>
      </c>
      <c r="K24" s="183" t="s">
        <v>871</v>
      </c>
      <c r="L24" s="183"/>
      <c r="O24" s="184">
        <v>35390</v>
      </c>
      <c r="P24" s="183" t="s">
        <v>896</v>
      </c>
      <c r="Q24" s="183"/>
    </row>
    <row r="25" spans="1:17" x14ac:dyDescent="0.3">
      <c r="A25" s="98">
        <v>27</v>
      </c>
      <c r="B25" s="98" t="s">
        <v>302</v>
      </c>
      <c r="C25" s="7" t="s">
        <v>191</v>
      </c>
      <c r="D25" s="7" t="s">
        <v>190</v>
      </c>
      <c r="E25" s="180">
        <v>20595</v>
      </c>
      <c r="F25" s="10">
        <v>967226140</v>
      </c>
      <c r="G25" s="10"/>
      <c r="H25" s="10" t="s">
        <v>917</v>
      </c>
      <c r="I25" s="10" t="s">
        <v>363</v>
      </c>
      <c r="J25" s="10" t="s">
        <v>871</v>
      </c>
      <c r="K25" s="183" t="s">
        <v>871</v>
      </c>
      <c r="L25" s="10"/>
      <c r="O25" s="180">
        <v>35418</v>
      </c>
      <c r="P25" s="10" t="s">
        <v>896</v>
      </c>
      <c r="Q25" s="10"/>
    </row>
    <row r="26" spans="1:17" x14ac:dyDescent="0.3">
      <c r="A26" s="99">
        <v>28</v>
      </c>
      <c r="B26" s="99" t="s">
        <v>303</v>
      </c>
      <c r="C26" s="100" t="s">
        <v>193</v>
      </c>
      <c r="D26" s="100" t="s">
        <v>192</v>
      </c>
      <c r="E26" s="184">
        <v>23097</v>
      </c>
      <c r="F26" s="183">
        <v>654300234</v>
      </c>
      <c r="G26" s="183"/>
      <c r="H26" s="183" t="s">
        <v>918</v>
      </c>
      <c r="I26" s="183" t="s">
        <v>496</v>
      </c>
      <c r="J26" s="183" t="s">
        <v>871</v>
      </c>
      <c r="K26" s="183" t="s">
        <v>871</v>
      </c>
      <c r="L26" s="183" t="s">
        <v>919</v>
      </c>
      <c r="O26" s="184">
        <v>35432</v>
      </c>
      <c r="P26" s="183" t="s">
        <v>873</v>
      </c>
      <c r="Q26" s="183"/>
    </row>
    <row r="27" spans="1:17" x14ac:dyDescent="0.3">
      <c r="A27" s="98">
        <v>29</v>
      </c>
      <c r="B27" s="98" t="s">
        <v>304</v>
      </c>
      <c r="C27" s="7" t="s">
        <v>195</v>
      </c>
      <c r="D27" s="7" t="s">
        <v>194</v>
      </c>
      <c r="E27" s="180">
        <v>18723</v>
      </c>
      <c r="F27" s="10">
        <v>639960849</v>
      </c>
      <c r="G27" s="10"/>
      <c r="H27" s="10" t="s">
        <v>920</v>
      </c>
      <c r="I27" s="10" t="s">
        <v>457</v>
      </c>
      <c r="J27" s="10" t="s">
        <v>871</v>
      </c>
      <c r="K27" s="183" t="s">
        <v>871</v>
      </c>
      <c r="L27" s="10" t="s">
        <v>921</v>
      </c>
      <c r="O27" s="180">
        <v>35453</v>
      </c>
      <c r="P27" s="10" t="s">
        <v>873</v>
      </c>
      <c r="Q27" s="10"/>
    </row>
    <row r="28" spans="1:17" x14ac:dyDescent="0.3">
      <c r="A28" s="99">
        <v>30</v>
      </c>
      <c r="B28" s="99" t="s">
        <v>305</v>
      </c>
      <c r="C28" s="100" t="s">
        <v>197</v>
      </c>
      <c r="D28" s="100" t="s">
        <v>196</v>
      </c>
      <c r="E28" s="184">
        <v>27563</v>
      </c>
      <c r="F28" s="183">
        <v>667689488</v>
      </c>
      <c r="G28" s="183"/>
      <c r="H28" s="183" t="s">
        <v>922</v>
      </c>
      <c r="I28" s="183" t="s">
        <v>496</v>
      </c>
      <c r="J28" s="183" t="s">
        <v>871</v>
      </c>
      <c r="K28" s="183" t="s">
        <v>871</v>
      </c>
      <c r="L28" s="183" t="s">
        <v>923</v>
      </c>
      <c r="O28" s="184">
        <v>35512</v>
      </c>
      <c r="P28" s="183" t="s">
        <v>924</v>
      </c>
      <c r="Q28" s="183"/>
    </row>
    <row r="29" spans="1:17" x14ac:dyDescent="0.3">
      <c r="A29" s="98">
        <v>31</v>
      </c>
      <c r="B29" s="98" t="s">
        <v>306</v>
      </c>
      <c r="C29" s="7" t="s">
        <v>199</v>
      </c>
      <c r="D29" s="7" t="s">
        <v>198</v>
      </c>
      <c r="E29" s="180">
        <v>24898</v>
      </c>
      <c r="F29" s="10">
        <v>648710031</v>
      </c>
      <c r="G29" s="10"/>
      <c r="H29" s="10" t="s">
        <v>925</v>
      </c>
      <c r="I29" s="10" t="s">
        <v>457</v>
      </c>
      <c r="J29" s="10" t="s">
        <v>871</v>
      </c>
      <c r="K29" s="183" t="s">
        <v>871</v>
      </c>
      <c r="L29" s="10" t="s">
        <v>926</v>
      </c>
      <c r="O29" s="180">
        <v>35512</v>
      </c>
      <c r="P29" s="10" t="s">
        <v>873</v>
      </c>
      <c r="Q29" s="10"/>
    </row>
    <row r="30" spans="1:17" x14ac:dyDescent="0.3">
      <c r="A30" s="99">
        <v>32</v>
      </c>
      <c r="B30" s="99" t="s">
        <v>307</v>
      </c>
      <c r="C30" s="100" t="s">
        <v>201</v>
      </c>
      <c r="D30" s="100" t="s">
        <v>200</v>
      </c>
      <c r="E30" s="184">
        <v>20525</v>
      </c>
      <c r="F30" s="183">
        <v>629640135</v>
      </c>
      <c r="G30" s="183"/>
      <c r="H30" s="183" t="s">
        <v>927</v>
      </c>
      <c r="I30" s="183" t="s">
        <v>390</v>
      </c>
      <c r="J30" s="183" t="s">
        <v>871</v>
      </c>
      <c r="K30" s="183" t="s">
        <v>871</v>
      </c>
      <c r="L30" s="183" t="s">
        <v>928</v>
      </c>
      <c r="O30" s="184">
        <v>35537</v>
      </c>
      <c r="P30" s="183" t="s">
        <v>873</v>
      </c>
      <c r="Q30" s="183"/>
    </row>
    <row r="31" spans="1:17" x14ac:dyDescent="0.3">
      <c r="A31" s="98">
        <v>33</v>
      </c>
      <c r="B31" s="98" t="s">
        <v>308</v>
      </c>
      <c r="C31" s="7" t="s">
        <v>203</v>
      </c>
      <c r="D31" s="7" t="s">
        <v>202</v>
      </c>
      <c r="E31" s="180">
        <v>24615</v>
      </c>
      <c r="F31" s="10">
        <v>967194063</v>
      </c>
      <c r="G31" s="10"/>
      <c r="H31" s="10" t="s">
        <v>929</v>
      </c>
      <c r="I31" s="10" t="s">
        <v>396</v>
      </c>
      <c r="J31" s="10" t="s">
        <v>871</v>
      </c>
      <c r="K31" s="183" t="s">
        <v>871</v>
      </c>
      <c r="L31" s="10" t="s">
        <v>930</v>
      </c>
      <c r="O31" s="180">
        <v>35544</v>
      </c>
      <c r="P31" s="10" t="s">
        <v>896</v>
      </c>
      <c r="Q31" s="10"/>
    </row>
    <row r="32" spans="1:17" x14ac:dyDescent="0.3">
      <c r="A32" s="99">
        <v>34</v>
      </c>
      <c r="B32" s="99" t="s">
        <v>309</v>
      </c>
      <c r="C32" s="100" t="s">
        <v>205</v>
      </c>
      <c r="D32" s="100" t="s">
        <v>204</v>
      </c>
      <c r="E32" s="184">
        <v>25592</v>
      </c>
      <c r="F32" s="183">
        <v>967507580</v>
      </c>
      <c r="G32" s="183"/>
      <c r="H32" s="183" t="s">
        <v>931</v>
      </c>
      <c r="I32" s="183" t="s">
        <v>363</v>
      </c>
      <c r="J32" s="183" t="s">
        <v>871</v>
      </c>
      <c r="K32" s="183" t="s">
        <v>871</v>
      </c>
      <c r="L32" s="183" t="s">
        <v>932</v>
      </c>
      <c r="O32" s="184">
        <v>35544</v>
      </c>
      <c r="P32" s="183" t="s">
        <v>896</v>
      </c>
      <c r="Q32" s="183"/>
    </row>
    <row r="33" spans="1:17" x14ac:dyDescent="0.3">
      <c r="A33" s="99">
        <v>36</v>
      </c>
      <c r="B33" s="99" t="s">
        <v>310</v>
      </c>
      <c r="C33" s="100" t="s">
        <v>207</v>
      </c>
      <c r="D33" s="100" t="s">
        <v>206</v>
      </c>
      <c r="E33" s="184"/>
      <c r="F33" s="183">
        <v>690343990</v>
      </c>
      <c r="G33" s="183"/>
      <c r="H33" s="183" t="s">
        <v>877</v>
      </c>
      <c r="I33" s="183" t="s">
        <v>377</v>
      </c>
      <c r="J33" s="183" t="s">
        <v>871</v>
      </c>
      <c r="K33" s="183" t="s">
        <v>871</v>
      </c>
      <c r="L33" s="183" t="s">
        <v>933</v>
      </c>
      <c r="O33" s="184">
        <v>35855</v>
      </c>
      <c r="P33" s="183" t="s">
        <v>896</v>
      </c>
      <c r="Q33" s="183"/>
    </row>
    <row r="34" spans="1:17" x14ac:dyDescent="0.3">
      <c r="A34" s="98">
        <v>37</v>
      </c>
      <c r="B34" s="98" t="s">
        <v>311</v>
      </c>
      <c r="C34" s="7" t="s">
        <v>209</v>
      </c>
      <c r="D34" s="7" t="s">
        <v>208</v>
      </c>
      <c r="E34" s="180"/>
      <c r="F34" s="10">
        <v>610398692</v>
      </c>
      <c r="G34" s="10"/>
      <c r="H34" s="10" t="s">
        <v>934</v>
      </c>
      <c r="I34" s="10" t="s">
        <v>496</v>
      </c>
      <c r="J34" s="10" t="s">
        <v>871</v>
      </c>
      <c r="K34" s="183" t="s">
        <v>871</v>
      </c>
      <c r="L34" s="10" t="s">
        <v>935</v>
      </c>
      <c r="O34" s="180">
        <v>35855</v>
      </c>
      <c r="P34" s="10" t="s">
        <v>873</v>
      </c>
      <c r="Q34" s="10"/>
    </row>
    <row r="35" spans="1:17" x14ac:dyDescent="0.3">
      <c r="A35" s="99">
        <v>38</v>
      </c>
      <c r="B35" s="99" t="s">
        <v>312</v>
      </c>
      <c r="C35" s="100" t="s">
        <v>210</v>
      </c>
      <c r="D35" s="100" t="s">
        <v>161</v>
      </c>
      <c r="E35" s="184">
        <v>23613</v>
      </c>
      <c r="F35" s="183">
        <v>967607669</v>
      </c>
      <c r="G35" s="183"/>
      <c r="H35" s="183" t="s">
        <v>936</v>
      </c>
      <c r="I35" s="183" t="s">
        <v>390</v>
      </c>
      <c r="J35" s="183" t="s">
        <v>871</v>
      </c>
      <c r="K35" s="183" t="s">
        <v>871</v>
      </c>
      <c r="L35" s="183"/>
      <c r="O35" s="184">
        <v>35886</v>
      </c>
      <c r="P35" s="183" t="s">
        <v>873</v>
      </c>
      <c r="Q35" s="183"/>
    </row>
    <row r="36" spans="1:17" x14ac:dyDescent="0.3">
      <c r="A36" s="98">
        <v>39</v>
      </c>
      <c r="B36" s="98" t="s">
        <v>313</v>
      </c>
      <c r="C36" s="7" t="s">
        <v>212</v>
      </c>
      <c r="D36" s="7" t="s">
        <v>211</v>
      </c>
      <c r="E36" s="180"/>
      <c r="F36" s="10">
        <v>967503200</v>
      </c>
      <c r="G36" s="10"/>
      <c r="H36" s="10" t="s">
        <v>915</v>
      </c>
      <c r="I36" s="10" t="s">
        <v>363</v>
      </c>
      <c r="J36" s="10" t="s">
        <v>871</v>
      </c>
      <c r="K36" s="183" t="s">
        <v>871</v>
      </c>
      <c r="L36" s="10"/>
      <c r="O36" s="180">
        <v>36586</v>
      </c>
      <c r="P36" s="10" t="s">
        <v>873</v>
      </c>
      <c r="Q36" s="10"/>
    </row>
    <row r="37" spans="1:17" x14ac:dyDescent="0.3">
      <c r="A37" s="99">
        <v>40</v>
      </c>
      <c r="B37" s="99" t="s">
        <v>314</v>
      </c>
      <c r="C37" s="100" t="s">
        <v>214</v>
      </c>
      <c r="D37" s="100" t="s">
        <v>213</v>
      </c>
      <c r="E37" s="184"/>
      <c r="F37" s="183">
        <v>967227183</v>
      </c>
      <c r="G37" s="183"/>
      <c r="H37" s="183" t="s">
        <v>901</v>
      </c>
      <c r="I37" s="183" t="s">
        <v>377</v>
      </c>
      <c r="J37" s="183" t="s">
        <v>871</v>
      </c>
      <c r="K37" s="183" t="s">
        <v>871</v>
      </c>
      <c r="L37" s="183"/>
      <c r="O37" s="184">
        <v>35796</v>
      </c>
      <c r="P37" s="183" t="s">
        <v>873</v>
      </c>
      <c r="Q37" s="183"/>
    </row>
    <row r="38" spans="1:17" x14ac:dyDescent="0.3">
      <c r="A38" s="98">
        <v>41</v>
      </c>
      <c r="B38" s="98" t="s">
        <v>315</v>
      </c>
      <c r="C38" s="7" t="s">
        <v>216</v>
      </c>
      <c r="D38" s="7" t="s">
        <v>215</v>
      </c>
      <c r="E38" s="180">
        <v>18808</v>
      </c>
      <c r="F38" s="10">
        <v>967216180</v>
      </c>
      <c r="G38" s="10"/>
      <c r="H38" s="10" t="s">
        <v>937</v>
      </c>
      <c r="I38" s="10" t="s">
        <v>457</v>
      </c>
      <c r="J38" s="10" t="s">
        <v>871</v>
      </c>
      <c r="K38" s="183" t="s">
        <v>871</v>
      </c>
      <c r="L38" s="10"/>
      <c r="O38" s="180">
        <v>30560</v>
      </c>
      <c r="P38" s="10" t="s">
        <v>873</v>
      </c>
      <c r="Q38" s="10"/>
    </row>
    <row r="39" spans="1:17" x14ac:dyDescent="0.3">
      <c r="A39" s="99">
        <v>42</v>
      </c>
      <c r="B39" s="99" t="s">
        <v>316</v>
      </c>
      <c r="C39" s="100" t="s">
        <v>218</v>
      </c>
      <c r="D39" s="100" t="s">
        <v>217</v>
      </c>
      <c r="E39" s="184">
        <v>19666</v>
      </c>
      <c r="F39" s="183">
        <v>665613305</v>
      </c>
      <c r="G39" s="183"/>
      <c r="H39" s="183" t="s">
        <v>938</v>
      </c>
      <c r="I39" s="183" t="s">
        <v>390</v>
      </c>
      <c r="J39" s="183" t="s">
        <v>871</v>
      </c>
      <c r="K39" s="183" t="s">
        <v>871</v>
      </c>
      <c r="L39" s="183" t="s">
        <v>939</v>
      </c>
      <c r="O39" s="184">
        <v>36724</v>
      </c>
      <c r="P39" s="183" t="s">
        <v>873</v>
      </c>
      <c r="Q39" s="183"/>
    </row>
    <row r="40" spans="1:17" x14ac:dyDescent="0.3">
      <c r="A40" s="98">
        <v>43</v>
      </c>
      <c r="B40" s="98" t="s">
        <v>317</v>
      </c>
      <c r="C40" s="7" t="s">
        <v>220</v>
      </c>
      <c r="D40" s="7" t="s">
        <v>219</v>
      </c>
      <c r="E40" s="180">
        <v>23018</v>
      </c>
      <c r="F40" s="10">
        <v>690131102</v>
      </c>
      <c r="G40" s="10"/>
      <c r="H40" s="10" t="s">
        <v>940</v>
      </c>
      <c r="I40" s="10" t="s">
        <v>457</v>
      </c>
      <c r="J40" s="10" t="s">
        <v>871</v>
      </c>
      <c r="K40" s="183" t="s">
        <v>871</v>
      </c>
      <c r="L40" s="10" t="s">
        <v>941</v>
      </c>
      <c r="O40" s="180">
        <v>37204</v>
      </c>
      <c r="P40" s="10" t="s">
        <v>873</v>
      </c>
      <c r="Q40" s="10"/>
    </row>
    <row r="41" spans="1:17" x14ac:dyDescent="0.3">
      <c r="A41" s="99">
        <v>44</v>
      </c>
      <c r="B41" s="99" t="s">
        <v>318</v>
      </c>
      <c r="C41" s="100" t="s">
        <v>222</v>
      </c>
      <c r="D41" s="100" t="s">
        <v>221</v>
      </c>
      <c r="E41" s="184">
        <v>22390</v>
      </c>
      <c r="F41" s="183">
        <v>648736744</v>
      </c>
      <c r="G41" s="183"/>
      <c r="H41" s="183" t="s">
        <v>942</v>
      </c>
      <c r="I41" s="183" t="s">
        <v>943</v>
      </c>
      <c r="J41" s="183" t="s">
        <v>944</v>
      </c>
      <c r="K41" s="183" t="s">
        <v>994</v>
      </c>
      <c r="L41" s="183" t="s">
        <v>945</v>
      </c>
      <c r="O41" s="184">
        <v>37580</v>
      </c>
      <c r="P41" s="183" t="s">
        <v>873</v>
      </c>
      <c r="Q41" s="183"/>
    </row>
    <row r="42" spans="1:17" x14ac:dyDescent="0.3">
      <c r="A42" s="98">
        <v>45</v>
      </c>
      <c r="B42" s="98" t="s">
        <v>341</v>
      </c>
      <c r="C42" s="7" t="s">
        <v>220</v>
      </c>
      <c r="D42" s="7" t="s">
        <v>223</v>
      </c>
      <c r="E42" s="180">
        <v>24006</v>
      </c>
      <c r="F42" s="10">
        <v>967260051</v>
      </c>
      <c r="G42" s="10"/>
      <c r="H42" s="10" t="s">
        <v>946</v>
      </c>
      <c r="I42" s="10" t="s">
        <v>435</v>
      </c>
      <c r="J42" s="10" t="s">
        <v>947</v>
      </c>
      <c r="K42" s="10" t="s">
        <v>871</v>
      </c>
      <c r="L42" s="10" t="s">
        <v>948</v>
      </c>
      <c r="O42" s="180">
        <v>37712</v>
      </c>
      <c r="P42" s="10" t="s">
        <v>873</v>
      </c>
      <c r="Q42" s="10"/>
    </row>
    <row r="43" spans="1:17" x14ac:dyDescent="0.3">
      <c r="A43" s="99">
        <v>46</v>
      </c>
      <c r="B43" s="99" t="s">
        <v>319</v>
      </c>
      <c r="C43" s="100" t="s">
        <v>224</v>
      </c>
      <c r="D43" s="100" t="s">
        <v>217</v>
      </c>
      <c r="E43" s="184">
        <v>24013</v>
      </c>
      <c r="F43" s="183">
        <v>967211526</v>
      </c>
      <c r="G43" s="183"/>
      <c r="H43" s="183" t="s">
        <v>949</v>
      </c>
      <c r="I43" s="183" t="s">
        <v>396</v>
      </c>
      <c r="J43" s="183" t="s">
        <v>871</v>
      </c>
      <c r="K43" s="183" t="s">
        <v>871</v>
      </c>
      <c r="L43" s="183" t="s">
        <v>950</v>
      </c>
      <c r="O43" s="184">
        <v>37974</v>
      </c>
      <c r="P43" s="183" t="s">
        <v>873</v>
      </c>
      <c r="Q43" s="183"/>
    </row>
    <row r="44" spans="1:17" x14ac:dyDescent="0.3">
      <c r="A44" s="98">
        <v>49</v>
      </c>
      <c r="B44" s="98" t="s">
        <v>320</v>
      </c>
      <c r="C44" s="7" t="s">
        <v>226</v>
      </c>
      <c r="D44" s="7" t="s">
        <v>225</v>
      </c>
      <c r="E44" s="180">
        <v>31520</v>
      </c>
      <c r="F44" s="10">
        <v>967228103</v>
      </c>
      <c r="G44" s="10"/>
      <c r="H44" s="10" t="s">
        <v>877</v>
      </c>
      <c r="I44" s="10" t="s">
        <v>377</v>
      </c>
      <c r="J44" s="10" t="s">
        <v>871</v>
      </c>
      <c r="K44" s="10" t="s">
        <v>871</v>
      </c>
      <c r="L44" s="10" t="s">
        <v>951</v>
      </c>
      <c r="O44" s="180">
        <v>38034</v>
      </c>
      <c r="P44" s="10" t="s">
        <v>896</v>
      </c>
      <c r="Q44" s="10"/>
    </row>
    <row r="45" spans="1:17" x14ac:dyDescent="0.3">
      <c r="A45" s="99">
        <v>50</v>
      </c>
      <c r="B45" s="99" t="s">
        <v>321</v>
      </c>
      <c r="C45" s="100" t="s">
        <v>226</v>
      </c>
      <c r="D45" s="100" t="s">
        <v>227</v>
      </c>
      <c r="E45" s="184">
        <v>31857</v>
      </c>
      <c r="F45" s="183">
        <v>660253982</v>
      </c>
      <c r="G45" s="183"/>
      <c r="H45" s="183" t="s">
        <v>877</v>
      </c>
      <c r="I45" s="183" t="s">
        <v>377</v>
      </c>
      <c r="J45" s="183" t="s">
        <v>871</v>
      </c>
      <c r="K45" s="10" t="s">
        <v>871</v>
      </c>
      <c r="L45" s="183" t="s">
        <v>952</v>
      </c>
      <c r="O45" s="184">
        <v>38034</v>
      </c>
      <c r="P45" s="183" t="s">
        <v>873</v>
      </c>
      <c r="Q45" s="183"/>
    </row>
    <row r="46" spans="1:17" x14ac:dyDescent="0.3">
      <c r="A46" s="98">
        <v>51</v>
      </c>
      <c r="B46" s="98" t="s">
        <v>322</v>
      </c>
      <c r="C46" s="7" t="s">
        <v>229</v>
      </c>
      <c r="D46" s="7" t="s">
        <v>228</v>
      </c>
      <c r="E46" s="180">
        <v>25041</v>
      </c>
      <c r="F46" s="10">
        <v>646014584</v>
      </c>
      <c r="G46" s="10"/>
      <c r="H46" s="10" t="s">
        <v>953</v>
      </c>
      <c r="I46" s="10" t="s">
        <v>377</v>
      </c>
      <c r="J46" s="10" t="s">
        <v>871</v>
      </c>
      <c r="K46" s="10" t="s">
        <v>871</v>
      </c>
      <c r="L46" s="10" t="s">
        <v>954</v>
      </c>
      <c r="O46" s="180">
        <v>38034</v>
      </c>
      <c r="P46" s="10" t="s">
        <v>873</v>
      </c>
      <c r="Q46" s="10"/>
    </row>
    <row r="47" spans="1:17" x14ac:dyDescent="0.3">
      <c r="A47" s="99">
        <v>52</v>
      </c>
      <c r="B47" s="99" t="s">
        <v>323</v>
      </c>
      <c r="C47" s="100" t="s">
        <v>231</v>
      </c>
      <c r="D47" s="100" t="s">
        <v>230</v>
      </c>
      <c r="E47" s="184">
        <v>18639</v>
      </c>
      <c r="F47" s="183">
        <v>967668992</v>
      </c>
      <c r="G47" s="183" t="s">
        <v>117</v>
      </c>
      <c r="H47" s="183" t="s">
        <v>955</v>
      </c>
      <c r="I47" s="183" t="s">
        <v>390</v>
      </c>
      <c r="J47" s="183" t="s">
        <v>871</v>
      </c>
      <c r="K47" s="10" t="s">
        <v>871</v>
      </c>
      <c r="L47" s="183"/>
      <c r="O47" s="184">
        <v>38898</v>
      </c>
      <c r="P47" s="183" t="s">
        <v>956</v>
      </c>
      <c r="Q47" s="183"/>
    </row>
    <row r="48" spans="1:17" x14ac:dyDescent="0.3">
      <c r="A48" s="98">
        <v>53</v>
      </c>
      <c r="B48" s="98" t="s">
        <v>324</v>
      </c>
      <c r="C48" s="7" t="s">
        <v>233</v>
      </c>
      <c r="D48" s="7" t="s">
        <v>232</v>
      </c>
      <c r="E48" s="180">
        <v>25842</v>
      </c>
      <c r="F48" s="10">
        <v>685130721</v>
      </c>
      <c r="G48" s="10" t="s">
        <v>117</v>
      </c>
      <c r="H48" s="10" t="s">
        <v>908</v>
      </c>
      <c r="I48" s="10" t="s">
        <v>396</v>
      </c>
      <c r="J48" s="10" t="s">
        <v>871</v>
      </c>
      <c r="K48" s="10" t="s">
        <v>871</v>
      </c>
      <c r="L48" s="10" t="s">
        <v>810</v>
      </c>
      <c r="O48" s="180">
        <v>38991</v>
      </c>
      <c r="P48" s="10" t="s">
        <v>957</v>
      </c>
      <c r="Q48" s="10"/>
    </row>
    <row r="49" spans="1:17" x14ac:dyDescent="0.3">
      <c r="A49" s="99">
        <v>54</v>
      </c>
      <c r="B49" s="99" t="s">
        <v>325</v>
      </c>
      <c r="C49" s="100" t="s">
        <v>235</v>
      </c>
      <c r="D49" s="100" t="s">
        <v>234</v>
      </c>
      <c r="E49" s="184">
        <v>24568</v>
      </c>
      <c r="F49" s="183">
        <v>605104474</v>
      </c>
      <c r="G49" s="183"/>
      <c r="H49" s="183" t="s">
        <v>958</v>
      </c>
      <c r="I49" s="183" t="s">
        <v>377</v>
      </c>
      <c r="J49" s="183" t="s">
        <v>871</v>
      </c>
      <c r="K49" s="10" t="s">
        <v>871</v>
      </c>
      <c r="L49" s="183" t="s">
        <v>959</v>
      </c>
      <c r="O49" s="184">
        <v>39014</v>
      </c>
      <c r="P49" s="183" t="s">
        <v>873</v>
      </c>
      <c r="Q49" s="183"/>
    </row>
    <row r="50" spans="1:17" x14ac:dyDescent="0.3">
      <c r="A50" s="98">
        <v>55</v>
      </c>
      <c r="B50" s="98" t="s">
        <v>326</v>
      </c>
      <c r="C50" s="7" t="s">
        <v>236</v>
      </c>
      <c r="D50" s="7" t="s">
        <v>211</v>
      </c>
      <c r="E50" s="180">
        <v>23120</v>
      </c>
      <c r="F50" s="10">
        <v>666024301</v>
      </c>
      <c r="G50" s="10"/>
      <c r="H50" s="10" t="s">
        <v>960</v>
      </c>
      <c r="I50" s="10" t="s">
        <v>390</v>
      </c>
      <c r="J50" s="10" t="s">
        <v>871</v>
      </c>
      <c r="K50" s="10" t="s">
        <v>871</v>
      </c>
      <c r="L50" s="10" t="s">
        <v>961</v>
      </c>
      <c r="O50" s="180">
        <v>39883</v>
      </c>
      <c r="P50" s="10" t="s">
        <v>873</v>
      </c>
      <c r="Q50" s="10"/>
    </row>
    <row r="51" spans="1:17" x14ac:dyDescent="0.3">
      <c r="A51" s="99">
        <v>56</v>
      </c>
      <c r="B51" s="99" t="s">
        <v>327</v>
      </c>
      <c r="C51" s="100" t="s">
        <v>238</v>
      </c>
      <c r="D51" s="100" t="s">
        <v>237</v>
      </c>
      <c r="E51" s="184">
        <v>21834</v>
      </c>
      <c r="F51" s="183">
        <v>617460340</v>
      </c>
      <c r="G51" s="183" t="s">
        <v>117</v>
      </c>
      <c r="H51" s="183" t="s">
        <v>962</v>
      </c>
      <c r="I51" s="183" t="s">
        <v>377</v>
      </c>
      <c r="J51" s="183" t="s">
        <v>871</v>
      </c>
      <c r="K51" s="10" t="s">
        <v>871</v>
      </c>
      <c r="L51" s="183" t="s">
        <v>963</v>
      </c>
      <c r="O51" s="184">
        <v>39877</v>
      </c>
      <c r="P51" s="183" t="s">
        <v>873</v>
      </c>
      <c r="Q51" s="183"/>
    </row>
    <row r="52" spans="1:17" x14ac:dyDescent="0.3">
      <c r="A52" s="98">
        <v>57</v>
      </c>
      <c r="B52" s="98" t="s">
        <v>328</v>
      </c>
      <c r="C52" s="7" t="s">
        <v>240</v>
      </c>
      <c r="D52" s="7" t="s">
        <v>239</v>
      </c>
      <c r="E52" s="180">
        <v>23070</v>
      </c>
      <c r="F52" s="10">
        <v>686772004</v>
      </c>
      <c r="G52" s="10"/>
      <c r="H52" s="10" t="s">
        <v>964</v>
      </c>
      <c r="I52" s="10" t="s">
        <v>363</v>
      </c>
      <c r="J52" s="10" t="s">
        <v>871</v>
      </c>
      <c r="K52" s="10" t="s">
        <v>871</v>
      </c>
      <c r="L52" s="10" t="s">
        <v>965</v>
      </c>
      <c r="O52" s="180">
        <v>39877</v>
      </c>
      <c r="P52" s="10" t="s">
        <v>966</v>
      </c>
      <c r="Q52" s="10"/>
    </row>
    <row r="53" spans="1:17" x14ac:dyDescent="0.3">
      <c r="A53" s="99">
        <v>58</v>
      </c>
      <c r="B53" s="99" t="s">
        <v>329</v>
      </c>
      <c r="C53" s="100" t="s">
        <v>242</v>
      </c>
      <c r="D53" s="100" t="s">
        <v>241</v>
      </c>
      <c r="E53" s="184">
        <v>21884</v>
      </c>
      <c r="F53" s="183">
        <v>659873378</v>
      </c>
      <c r="G53" s="183" t="s">
        <v>117</v>
      </c>
      <c r="H53" s="183" t="s">
        <v>967</v>
      </c>
      <c r="I53" s="183" t="s">
        <v>377</v>
      </c>
      <c r="J53" s="183" t="s">
        <v>871</v>
      </c>
      <c r="K53" s="10" t="s">
        <v>871</v>
      </c>
      <c r="L53" s="183" t="s">
        <v>968</v>
      </c>
      <c r="O53" s="184">
        <v>40452</v>
      </c>
      <c r="P53" s="183" t="s">
        <v>873</v>
      </c>
      <c r="Q53" s="183"/>
    </row>
    <row r="54" spans="1:17" x14ac:dyDescent="0.3">
      <c r="A54" s="98">
        <v>59</v>
      </c>
      <c r="B54" s="98" t="s">
        <v>330</v>
      </c>
      <c r="C54" s="7" t="s">
        <v>243</v>
      </c>
      <c r="D54" s="7" t="s">
        <v>217</v>
      </c>
      <c r="E54" s="180">
        <v>24591</v>
      </c>
      <c r="F54" s="10">
        <v>649551904</v>
      </c>
      <c r="G54" s="10" t="s">
        <v>117</v>
      </c>
      <c r="H54" s="10" t="s">
        <v>969</v>
      </c>
      <c r="I54" s="10" t="s">
        <v>396</v>
      </c>
      <c r="J54" s="10" t="s">
        <v>871</v>
      </c>
      <c r="K54" s="10" t="s">
        <v>871</v>
      </c>
      <c r="L54" s="10" t="s">
        <v>970</v>
      </c>
      <c r="O54" s="180">
        <v>40111</v>
      </c>
      <c r="P54" s="10" t="s">
        <v>971</v>
      </c>
      <c r="Q54" s="10"/>
    </row>
    <row r="55" spans="1:17" x14ac:dyDescent="0.3">
      <c r="A55" s="99">
        <v>60</v>
      </c>
      <c r="B55" s="99" t="s">
        <v>331</v>
      </c>
      <c r="C55" s="100" t="s">
        <v>245</v>
      </c>
      <c r="D55" s="100" t="s">
        <v>244</v>
      </c>
      <c r="E55" s="184">
        <v>21210</v>
      </c>
      <c r="F55" s="183">
        <v>619424414</v>
      </c>
      <c r="G55" s="183"/>
      <c r="H55" s="183" t="s">
        <v>972</v>
      </c>
      <c r="I55" s="183" t="s">
        <v>973</v>
      </c>
      <c r="J55" s="183" t="s">
        <v>871</v>
      </c>
      <c r="K55" s="10" t="s">
        <v>871</v>
      </c>
      <c r="L55" s="183"/>
      <c r="O55" s="184">
        <v>40179</v>
      </c>
      <c r="P55" s="183" t="s">
        <v>896</v>
      </c>
      <c r="Q55" s="183"/>
    </row>
    <row r="56" spans="1:17" x14ac:dyDescent="0.3">
      <c r="A56" s="98">
        <v>61</v>
      </c>
      <c r="B56" s="98" t="s">
        <v>332</v>
      </c>
      <c r="C56" s="7" t="s">
        <v>246</v>
      </c>
      <c r="D56" s="7" t="s">
        <v>221</v>
      </c>
      <c r="E56" s="180">
        <v>16142</v>
      </c>
      <c r="F56" s="10">
        <v>617754135</v>
      </c>
      <c r="G56" s="10"/>
      <c r="H56" s="10" t="s">
        <v>972</v>
      </c>
      <c r="I56" s="10" t="s">
        <v>973</v>
      </c>
      <c r="J56" s="10" t="s">
        <v>871</v>
      </c>
      <c r="K56" s="10" t="s">
        <v>871</v>
      </c>
      <c r="L56" s="10"/>
      <c r="O56" s="180">
        <v>40179</v>
      </c>
      <c r="P56" s="10" t="s">
        <v>873</v>
      </c>
      <c r="Q56" s="10"/>
    </row>
    <row r="57" spans="1:17" x14ac:dyDescent="0.3">
      <c r="A57" s="99">
        <v>62</v>
      </c>
      <c r="B57" s="99" t="s">
        <v>333</v>
      </c>
      <c r="C57" s="100" t="s">
        <v>248</v>
      </c>
      <c r="D57" s="100" t="s">
        <v>247</v>
      </c>
      <c r="E57" s="184">
        <v>25559</v>
      </c>
      <c r="F57" s="183">
        <v>610303022</v>
      </c>
      <c r="G57" s="183" t="s">
        <v>117</v>
      </c>
      <c r="H57" s="183" t="s">
        <v>974</v>
      </c>
      <c r="I57" s="183" t="s">
        <v>370</v>
      </c>
      <c r="J57" s="183" t="s">
        <v>975</v>
      </c>
      <c r="K57" s="10" t="s">
        <v>871</v>
      </c>
      <c r="L57" s="183" t="s">
        <v>372</v>
      </c>
      <c r="O57" s="184">
        <v>40774</v>
      </c>
      <c r="P57" s="183" t="s">
        <v>873</v>
      </c>
      <c r="Q57" s="183"/>
    </row>
    <row r="58" spans="1:17" x14ac:dyDescent="0.3">
      <c r="A58" s="98">
        <v>63</v>
      </c>
      <c r="B58" s="98" t="s">
        <v>334</v>
      </c>
      <c r="C58" s="7" t="s">
        <v>250</v>
      </c>
      <c r="D58" s="7" t="s">
        <v>249</v>
      </c>
      <c r="E58" s="180">
        <v>23475</v>
      </c>
      <c r="F58" s="10">
        <v>646707399</v>
      </c>
      <c r="G58" s="10" t="s">
        <v>117</v>
      </c>
      <c r="H58" s="10" t="s">
        <v>976</v>
      </c>
      <c r="I58" s="10" t="s">
        <v>590</v>
      </c>
      <c r="J58" s="10" t="s">
        <v>977</v>
      </c>
      <c r="K58" s="10" t="s">
        <v>871</v>
      </c>
      <c r="L58" s="10" t="s">
        <v>752</v>
      </c>
      <c r="O58" s="180"/>
      <c r="P58" s="10" t="s">
        <v>873</v>
      </c>
      <c r="Q58" s="10"/>
    </row>
    <row r="59" spans="1:17" x14ac:dyDescent="0.3">
      <c r="A59" s="99">
        <v>64</v>
      </c>
      <c r="B59" s="99" t="s">
        <v>335</v>
      </c>
      <c r="C59" s="100" t="s">
        <v>251</v>
      </c>
      <c r="D59" s="100" t="s">
        <v>200</v>
      </c>
      <c r="E59" s="184">
        <v>25731</v>
      </c>
      <c r="F59" s="183">
        <v>651991167</v>
      </c>
      <c r="G59" s="183" t="s">
        <v>117</v>
      </c>
      <c r="H59" s="183" t="s">
        <v>978</v>
      </c>
      <c r="I59" s="183" t="s">
        <v>979</v>
      </c>
      <c r="J59" s="183" t="s">
        <v>980</v>
      </c>
      <c r="K59" s="183" t="s">
        <v>995</v>
      </c>
      <c r="L59" s="183" t="s">
        <v>981</v>
      </c>
      <c r="O59" s="184"/>
      <c r="P59" s="183" t="s">
        <v>873</v>
      </c>
      <c r="Q59" s="183"/>
    </row>
    <row r="60" spans="1:17" x14ac:dyDescent="0.3">
      <c r="A60" s="98">
        <v>65</v>
      </c>
      <c r="B60" s="98" t="s">
        <v>336</v>
      </c>
      <c r="C60" s="7" t="s">
        <v>252</v>
      </c>
      <c r="D60" s="7" t="s">
        <v>213</v>
      </c>
      <c r="E60" s="180">
        <v>26777</v>
      </c>
      <c r="F60" s="10">
        <v>667678391</v>
      </c>
      <c r="G60" s="10" t="s">
        <v>117</v>
      </c>
      <c r="H60" s="10" t="s">
        <v>982</v>
      </c>
      <c r="I60" s="10" t="s">
        <v>979</v>
      </c>
      <c r="J60" s="10" t="s">
        <v>980</v>
      </c>
      <c r="K60" s="10" t="s">
        <v>995</v>
      </c>
      <c r="L60" s="10" t="s">
        <v>983</v>
      </c>
      <c r="O60" s="180"/>
      <c r="P60" s="10" t="s">
        <v>873</v>
      </c>
      <c r="Q60" s="10"/>
    </row>
    <row r="61" spans="1:17" x14ac:dyDescent="0.3">
      <c r="A61" s="99">
        <v>66</v>
      </c>
      <c r="B61" s="99" t="s">
        <v>337</v>
      </c>
      <c r="C61" s="100" t="s">
        <v>254</v>
      </c>
      <c r="D61" s="100" t="s">
        <v>253</v>
      </c>
      <c r="E61" s="184">
        <v>24650</v>
      </c>
      <c r="F61" s="183">
        <v>646767498</v>
      </c>
      <c r="G61" s="183" t="s">
        <v>117</v>
      </c>
      <c r="H61" s="183" t="s">
        <v>984</v>
      </c>
      <c r="I61" s="183" t="s">
        <v>396</v>
      </c>
      <c r="J61" s="183" t="s">
        <v>871</v>
      </c>
      <c r="K61" s="183" t="s">
        <v>871</v>
      </c>
      <c r="L61" s="183" t="s">
        <v>985</v>
      </c>
      <c r="O61" s="184"/>
      <c r="P61" s="183" t="s">
        <v>873</v>
      </c>
      <c r="Q61" s="183"/>
    </row>
    <row r="62" spans="1:17" x14ac:dyDescent="0.3">
      <c r="A62" s="98">
        <v>67</v>
      </c>
      <c r="B62" s="98" t="s">
        <v>338</v>
      </c>
      <c r="C62" s="7" t="s">
        <v>256</v>
      </c>
      <c r="D62" s="7" t="s">
        <v>255</v>
      </c>
      <c r="E62" s="180">
        <v>24196</v>
      </c>
      <c r="F62" s="10">
        <v>616492222</v>
      </c>
      <c r="G62" s="10" t="s">
        <v>117</v>
      </c>
      <c r="H62" s="10" t="s">
        <v>984</v>
      </c>
      <c r="I62" s="10" t="s">
        <v>396</v>
      </c>
      <c r="J62" s="10" t="s">
        <v>871</v>
      </c>
      <c r="K62" s="183" t="s">
        <v>871</v>
      </c>
      <c r="L62" s="10" t="s">
        <v>986</v>
      </c>
      <c r="O62" s="180"/>
      <c r="P62" s="10" t="s">
        <v>896</v>
      </c>
      <c r="Q62" s="10"/>
    </row>
    <row r="63" spans="1:17" x14ac:dyDescent="0.3">
      <c r="A63" s="99">
        <v>68</v>
      </c>
      <c r="B63" s="99" t="s">
        <v>339</v>
      </c>
      <c r="C63" s="100" t="s">
        <v>258</v>
      </c>
      <c r="D63" s="100" t="s">
        <v>257</v>
      </c>
      <c r="E63" s="184">
        <v>20934</v>
      </c>
      <c r="F63" s="183">
        <v>686373929</v>
      </c>
      <c r="G63" s="183"/>
      <c r="H63" s="183" t="s">
        <v>987</v>
      </c>
      <c r="I63" s="183" t="s">
        <v>363</v>
      </c>
      <c r="J63" s="183" t="s">
        <v>871</v>
      </c>
      <c r="K63" s="183" t="s">
        <v>871</v>
      </c>
      <c r="L63" s="183" t="s">
        <v>988</v>
      </c>
      <c r="O63" s="184"/>
      <c r="P63" s="183" t="s">
        <v>873</v>
      </c>
      <c r="Q63" s="183"/>
    </row>
    <row r="64" spans="1:17" x14ac:dyDescent="0.3">
      <c r="A64" s="98">
        <v>69</v>
      </c>
      <c r="B64" s="98" t="s">
        <v>340</v>
      </c>
      <c r="C64" s="7" t="s">
        <v>169</v>
      </c>
      <c r="D64" s="7" t="s">
        <v>259</v>
      </c>
      <c r="E64" s="180">
        <v>19082</v>
      </c>
      <c r="F64" s="10">
        <v>649259212</v>
      </c>
      <c r="G64" s="10"/>
      <c r="H64" s="10" t="s">
        <v>989</v>
      </c>
      <c r="I64" s="10" t="s">
        <v>390</v>
      </c>
      <c r="J64" s="10" t="s">
        <v>871</v>
      </c>
      <c r="K64" s="183" t="s">
        <v>871</v>
      </c>
      <c r="L64" s="10" t="s">
        <v>990</v>
      </c>
      <c r="O64" s="180"/>
      <c r="P64" s="10" t="s">
        <v>873</v>
      </c>
      <c r="Q64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selection activeCell="A2" sqref="A2"/>
    </sheetView>
  </sheetViews>
  <sheetFormatPr baseColWidth="10" defaultRowHeight="14.4" x14ac:dyDescent="0.3"/>
  <cols>
    <col min="1" max="1" width="8.21875" bestFit="1" customWidth="1"/>
    <col min="2" max="2" width="15.88671875" bestFit="1" customWidth="1"/>
    <col min="3" max="3" width="21.5546875" bestFit="1" customWidth="1"/>
    <col min="4" max="4" width="18.33203125" bestFit="1" customWidth="1"/>
    <col min="5" max="5" width="19.21875" bestFit="1" customWidth="1"/>
    <col min="6" max="6" width="11.33203125" bestFit="1" customWidth="1"/>
    <col min="7" max="7" width="8.77734375" bestFit="1" customWidth="1"/>
    <col min="8" max="8" width="43.88671875" bestFit="1" customWidth="1"/>
    <col min="9" max="9" width="15.33203125" bestFit="1" customWidth="1"/>
    <col min="10" max="10" width="18.6640625" bestFit="1" customWidth="1"/>
    <col min="11" max="11" width="10.5546875" bestFit="1" customWidth="1"/>
    <col min="12" max="12" width="27.88671875" bestFit="1" customWidth="1"/>
  </cols>
  <sheetData>
    <row r="1" spans="1:12" x14ac:dyDescent="0.3">
      <c r="A1" s="185" t="s">
        <v>145</v>
      </c>
      <c r="B1" s="185" t="s">
        <v>342</v>
      </c>
      <c r="C1" s="185" t="s">
        <v>147</v>
      </c>
      <c r="D1" s="185" t="s">
        <v>276</v>
      </c>
      <c r="E1" s="185" t="s">
        <v>140</v>
      </c>
      <c r="F1" s="185" t="s">
        <v>260</v>
      </c>
      <c r="G1" s="185" t="s">
        <v>112</v>
      </c>
      <c r="H1" s="185" t="s">
        <v>139</v>
      </c>
      <c r="I1" s="185" t="s">
        <v>261</v>
      </c>
      <c r="J1" s="185" t="s">
        <v>262</v>
      </c>
      <c r="K1" s="185" t="s">
        <v>343</v>
      </c>
      <c r="L1" s="185" t="s">
        <v>143</v>
      </c>
    </row>
    <row r="2" spans="1:12" x14ac:dyDescent="0.3">
      <c r="A2" s="10">
        <v>1</v>
      </c>
      <c r="B2" s="10" t="s">
        <v>359</v>
      </c>
      <c r="C2" s="10" t="s">
        <v>360</v>
      </c>
      <c r="D2" s="10" t="s">
        <v>361</v>
      </c>
      <c r="E2" s="180">
        <v>31063</v>
      </c>
      <c r="F2" s="10">
        <v>626047277</v>
      </c>
      <c r="G2" s="186" t="s">
        <v>118</v>
      </c>
      <c r="H2" s="10" t="s">
        <v>362</v>
      </c>
      <c r="I2" s="187" t="s">
        <v>363</v>
      </c>
      <c r="J2" s="10" t="s">
        <v>364</v>
      </c>
      <c r="K2" s="10" t="s">
        <v>364</v>
      </c>
      <c r="L2" s="10" t="s">
        <v>365</v>
      </c>
    </row>
    <row r="3" spans="1:12" x14ac:dyDescent="0.3">
      <c r="A3" s="10">
        <v>2</v>
      </c>
      <c r="B3" s="10" t="s">
        <v>366</v>
      </c>
      <c r="C3" s="10" t="s">
        <v>367</v>
      </c>
      <c r="D3" s="10" t="s">
        <v>368</v>
      </c>
      <c r="E3" s="180">
        <v>26439</v>
      </c>
      <c r="F3" s="10">
        <v>618017908</v>
      </c>
      <c r="G3" s="186" t="s">
        <v>118</v>
      </c>
      <c r="H3" s="10" t="s">
        <v>369</v>
      </c>
      <c r="I3" s="187" t="s">
        <v>370</v>
      </c>
      <c r="J3" s="10" t="s">
        <v>371</v>
      </c>
      <c r="K3" s="10" t="s">
        <v>364</v>
      </c>
      <c r="L3" s="10" t="s">
        <v>372</v>
      </c>
    </row>
    <row r="4" spans="1:12" x14ac:dyDescent="0.3">
      <c r="A4" s="10">
        <v>3</v>
      </c>
      <c r="B4" s="10" t="s">
        <v>373</v>
      </c>
      <c r="C4" s="10" t="s">
        <v>374</v>
      </c>
      <c r="D4" s="10" t="s">
        <v>375</v>
      </c>
      <c r="E4" s="180">
        <v>23389</v>
      </c>
      <c r="F4" s="10">
        <v>620538154</v>
      </c>
      <c r="G4" s="186" t="s">
        <v>118</v>
      </c>
      <c r="H4" s="10" t="s">
        <v>376</v>
      </c>
      <c r="I4" s="187" t="s">
        <v>377</v>
      </c>
      <c r="J4" s="10" t="s">
        <v>364</v>
      </c>
      <c r="K4" s="10" t="s">
        <v>364</v>
      </c>
      <c r="L4" s="10" t="s">
        <v>378</v>
      </c>
    </row>
    <row r="5" spans="1:12" x14ac:dyDescent="0.3">
      <c r="A5" s="10">
        <v>4</v>
      </c>
      <c r="B5" s="10" t="s">
        <v>379</v>
      </c>
      <c r="C5" s="10" t="s">
        <v>380</v>
      </c>
      <c r="D5" s="10" t="s">
        <v>381</v>
      </c>
      <c r="E5" s="180">
        <v>25425</v>
      </c>
      <c r="F5" s="10">
        <v>687908216</v>
      </c>
      <c r="G5" s="186" t="s">
        <v>118</v>
      </c>
      <c r="H5" s="10" t="s">
        <v>382</v>
      </c>
      <c r="I5" s="187">
        <v>30800</v>
      </c>
      <c r="J5" s="10" t="s">
        <v>383</v>
      </c>
      <c r="K5" s="10" t="s">
        <v>384</v>
      </c>
      <c r="L5" s="10" t="s">
        <v>385</v>
      </c>
    </row>
    <row r="6" spans="1:12" x14ac:dyDescent="0.3">
      <c r="A6" s="10">
        <v>5</v>
      </c>
      <c r="B6" s="10" t="s">
        <v>386</v>
      </c>
      <c r="C6" s="10" t="s">
        <v>387</v>
      </c>
      <c r="D6" s="10" t="s">
        <v>388</v>
      </c>
      <c r="E6" s="180">
        <v>19009</v>
      </c>
      <c r="F6" s="10">
        <v>607911096</v>
      </c>
      <c r="G6" s="186" t="s">
        <v>118</v>
      </c>
      <c r="H6" s="10" t="s">
        <v>389</v>
      </c>
      <c r="I6" s="187" t="s">
        <v>390</v>
      </c>
      <c r="J6" s="10" t="s">
        <v>364</v>
      </c>
      <c r="K6" s="10" t="s">
        <v>364</v>
      </c>
      <c r="L6" s="10" t="s">
        <v>391</v>
      </c>
    </row>
    <row r="7" spans="1:12" x14ac:dyDescent="0.3">
      <c r="A7" s="10">
        <v>6</v>
      </c>
      <c r="B7" s="10" t="s">
        <v>392</v>
      </c>
      <c r="C7" s="10" t="s">
        <v>393</v>
      </c>
      <c r="D7" s="10" t="s">
        <v>394</v>
      </c>
      <c r="E7" s="180">
        <v>30736</v>
      </c>
      <c r="F7" s="10">
        <v>630205543</v>
      </c>
      <c r="G7" s="186" t="s">
        <v>118</v>
      </c>
      <c r="H7" s="10" t="s">
        <v>395</v>
      </c>
      <c r="I7" s="187" t="s">
        <v>396</v>
      </c>
      <c r="J7" s="10" t="s">
        <v>364</v>
      </c>
      <c r="K7" s="10" t="s">
        <v>364</v>
      </c>
      <c r="L7" s="10" t="s">
        <v>397</v>
      </c>
    </row>
    <row r="8" spans="1:12" x14ac:dyDescent="0.3">
      <c r="A8" s="10">
        <v>7</v>
      </c>
      <c r="B8" s="10" t="s">
        <v>398</v>
      </c>
      <c r="C8" s="10" t="s">
        <v>399</v>
      </c>
      <c r="D8" s="10" t="s">
        <v>400</v>
      </c>
      <c r="E8" s="180">
        <v>18499</v>
      </c>
      <c r="F8" s="10">
        <v>661939993</v>
      </c>
      <c r="G8" s="186" t="s">
        <v>118</v>
      </c>
      <c r="H8" s="10" t="s">
        <v>389</v>
      </c>
      <c r="I8" s="187" t="s">
        <v>390</v>
      </c>
      <c r="J8" s="10" t="s">
        <v>364</v>
      </c>
      <c r="K8" s="10" t="s">
        <v>364</v>
      </c>
      <c r="L8" s="10" t="s">
        <v>391</v>
      </c>
    </row>
    <row r="9" spans="1:12" x14ac:dyDescent="0.3">
      <c r="A9" s="10">
        <v>8</v>
      </c>
      <c r="B9" s="10" t="s">
        <v>401</v>
      </c>
      <c r="C9" s="10" t="s">
        <v>402</v>
      </c>
      <c r="D9" s="10" t="s">
        <v>403</v>
      </c>
      <c r="E9" s="180">
        <v>32214</v>
      </c>
      <c r="F9" s="10">
        <v>645125676</v>
      </c>
      <c r="G9" s="186" t="s">
        <v>118</v>
      </c>
      <c r="H9" s="10" t="s">
        <v>404</v>
      </c>
      <c r="I9" s="187" t="s">
        <v>363</v>
      </c>
      <c r="J9" s="10" t="s">
        <v>364</v>
      </c>
      <c r="K9" s="10" t="s">
        <v>364</v>
      </c>
      <c r="L9" s="10" t="s">
        <v>405</v>
      </c>
    </row>
    <row r="10" spans="1:12" x14ac:dyDescent="0.3">
      <c r="A10" s="10">
        <v>9</v>
      </c>
      <c r="B10" s="10" t="s">
        <v>406</v>
      </c>
      <c r="C10" s="10" t="s">
        <v>407</v>
      </c>
      <c r="D10" s="10" t="s">
        <v>408</v>
      </c>
      <c r="E10" s="180">
        <v>30068</v>
      </c>
      <c r="F10" s="10">
        <v>637469351</v>
      </c>
      <c r="G10" s="186" t="s">
        <v>118</v>
      </c>
      <c r="H10" s="10" t="s">
        <v>409</v>
      </c>
      <c r="I10" s="187" t="s">
        <v>370</v>
      </c>
      <c r="J10" s="10" t="s">
        <v>371</v>
      </c>
      <c r="K10" s="10" t="s">
        <v>364</v>
      </c>
      <c r="L10" s="10" t="s">
        <v>410</v>
      </c>
    </row>
    <row r="11" spans="1:12" x14ac:dyDescent="0.3">
      <c r="A11" s="10">
        <v>10</v>
      </c>
      <c r="B11" s="10" t="s">
        <v>411</v>
      </c>
      <c r="C11" s="10" t="s">
        <v>412</v>
      </c>
      <c r="D11" s="10" t="s">
        <v>413</v>
      </c>
      <c r="E11" s="180">
        <v>29919</v>
      </c>
      <c r="F11" s="10">
        <v>667369398</v>
      </c>
      <c r="G11" s="186" t="s">
        <v>118</v>
      </c>
      <c r="H11" s="10" t="s">
        <v>414</v>
      </c>
      <c r="I11" s="187" t="s">
        <v>370</v>
      </c>
      <c r="J11" s="10" t="s">
        <v>371</v>
      </c>
      <c r="K11" s="10" t="s">
        <v>364</v>
      </c>
      <c r="L11" s="10" t="s">
        <v>415</v>
      </c>
    </row>
    <row r="12" spans="1:12" x14ac:dyDescent="0.3">
      <c r="A12" s="10">
        <v>11</v>
      </c>
      <c r="B12" s="10" t="s">
        <v>416</v>
      </c>
      <c r="C12" s="10" t="s">
        <v>417</v>
      </c>
      <c r="D12" s="10" t="s">
        <v>418</v>
      </c>
      <c r="E12" s="180">
        <v>23946</v>
      </c>
      <c r="F12" s="10">
        <v>637448771</v>
      </c>
      <c r="G12" s="186" t="s">
        <v>118</v>
      </c>
      <c r="H12" s="10" t="s">
        <v>419</v>
      </c>
      <c r="I12" s="187" t="s">
        <v>377</v>
      </c>
      <c r="J12" s="10" t="s">
        <v>364</v>
      </c>
      <c r="K12" s="10" t="s">
        <v>364</v>
      </c>
      <c r="L12" s="10" t="s">
        <v>420</v>
      </c>
    </row>
    <row r="13" spans="1:12" x14ac:dyDescent="0.3">
      <c r="A13" s="10">
        <v>12</v>
      </c>
      <c r="B13" s="10" t="s">
        <v>421</v>
      </c>
      <c r="C13" s="10" t="s">
        <v>422</v>
      </c>
      <c r="D13" s="10" t="s">
        <v>423</v>
      </c>
      <c r="E13" s="180">
        <v>25067</v>
      </c>
      <c r="F13" s="10">
        <v>607831260</v>
      </c>
      <c r="G13" s="186" t="s">
        <v>117</v>
      </c>
      <c r="H13" s="10" t="s">
        <v>424</v>
      </c>
      <c r="I13" s="187" t="s">
        <v>363</v>
      </c>
      <c r="J13" s="10" t="s">
        <v>364</v>
      </c>
      <c r="K13" s="10" t="s">
        <v>364</v>
      </c>
      <c r="L13" s="10" t="s">
        <v>425</v>
      </c>
    </row>
    <row r="14" spans="1:12" x14ac:dyDescent="0.3">
      <c r="A14" s="10">
        <v>13</v>
      </c>
      <c r="B14" s="10" t="s">
        <v>426</v>
      </c>
      <c r="C14" s="10" t="s">
        <v>427</v>
      </c>
      <c r="D14" s="10" t="s">
        <v>428</v>
      </c>
      <c r="E14" s="180">
        <v>26043</v>
      </c>
      <c r="F14" s="10">
        <v>639820100</v>
      </c>
      <c r="G14" s="186" t="s">
        <v>118</v>
      </c>
      <c r="H14" s="10" t="s">
        <v>429</v>
      </c>
      <c r="I14" s="187" t="s">
        <v>396</v>
      </c>
      <c r="J14" s="10" t="s">
        <v>364</v>
      </c>
      <c r="K14" s="10" t="s">
        <v>364</v>
      </c>
      <c r="L14" s="10" t="s">
        <v>430</v>
      </c>
    </row>
    <row r="15" spans="1:12" x14ac:dyDescent="0.3">
      <c r="A15" s="10">
        <v>14</v>
      </c>
      <c r="B15" s="10" t="s">
        <v>431</v>
      </c>
      <c r="C15" s="10" t="s">
        <v>432</v>
      </c>
      <c r="D15" s="10" t="s">
        <v>433</v>
      </c>
      <c r="E15" s="180">
        <v>25999</v>
      </c>
      <c r="F15" s="10">
        <v>678404884</v>
      </c>
      <c r="G15" s="186" t="s">
        <v>118</v>
      </c>
      <c r="H15" s="10" t="s">
        <v>434</v>
      </c>
      <c r="I15" s="187" t="s">
        <v>435</v>
      </c>
      <c r="J15" s="10" t="s">
        <v>436</v>
      </c>
      <c r="K15" s="10" t="s">
        <v>364</v>
      </c>
      <c r="L15" s="10" t="s">
        <v>437</v>
      </c>
    </row>
    <row r="16" spans="1:12" x14ac:dyDescent="0.3">
      <c r="A16" s="10">
        <v>15</v>
      </c>
      <c r="B16" s="10" t="s">
        <v>438</v>
      </c>
      <c r="C16" s="10" t="s">
        <v>439</v>
      </c>
      <c r="D16" s="10" t="s">
        <v>440</v>
      </c>
      <c r="E16" s="180">
        <v>25391</v>
      </c>
      <c r="F16" s="10">
        <v>667598150</v>
      </c>
      <c r="G16" s="186" t="s">
        <v>118</v>
      </c>
      <c r="H16" s="10" t="s">
        <v>441</v>
      </c>
      <c r="I16" s="187" t="s">
        <v>390</v>
      </c>
      <c r="J16" s="10" t="s">
        <v>364</v>
      </c>
      <c r="K16" s="10" t="s">
        <v>364</v>
      </c>
      <c r="L16" s="10" t="s">
        <v>442</v>
      </c>
    </row>
    <row r="17" spans="1:12" x14ac:dyDescent="0.3">
      <c r="A17" s="10">
        <v>16</v>
      </c>
      <c r="B17" s="10" t="s">
        <v>443</v>
      </c>
      <c r="C17" s="10" t="s">
        <v>444</v>
      </c>
      <c r="D17" s="10" t="s">
        <v>445</v>
      </c>
      <c r="E17" s="180">
        <v>25123</v>
      </c>
      <c r="F17" s="10">
        <v>649598580</v>
      </c>
      <c r="G17" s="186" t="s">
        <v>118</v>
      </c>
      <c r="H17" s="10" t="s">
        <v>446</v>
      </c>
      <c r="I17" s="187" t="s">
        <v>396</v>
      </c>
      <c r="J17" s="10" t="s">
        <v>364</v>
      </c>
      <c r="K17" s="10" t="s">
        <v>364</v>
      </c>
      <c r="L17" s="10" t="s">
        <v>447</v>
      </c>
    </row>
    <row r="18" spans="1:12" x14ac:dyDescent="0.3">
      <c r="A18" s="10">
        <v>17</v>
      </c>
      <c r="B18" s="10" t="s">
        <v>448</v>
      </c>
      <c r="C18" s="10" t="s">
        <v>449</v>
      </c>
      <c r="D18" s="10" t="s">
        <v>450</v>
      </c>
      <c r="E18" s="180">
        <v>25124</v>
      </c>
      <c r="F18" s="10">
        <v>628126284</v>
      </c>
      <c r="G18" s="186" t="s">
        <v>118</v>
      </c>
      <c r="H18" s="10" t="s">
        <v>451</v>
      </c>
      <c r="I18" s="187" t="s">
        <v>396</v>
      </c>
      <c r="J18" s="10" t="s">
        <v>364</v>
      </c>
      <c r="K18" s="10" t="s">
        <v>364</v>
      </c>
      <c r="L18" s="10" t="s">
        <v>452</v>
      </c>
    </row>
    <row r="19" spans="1:12" x14ac:dyDescent="0.3">
      <c r="A19" s="10">
        <v>18</v>
      </c>
      <c r="B19" s="10" t="s">
        <v>453</v>
      </c>
      <c r="C19" s="10" t="s">
        <v>454</v>
      </c>
      <c r="D19" s="10" t="s">
        <v>455</v>
      </c>
      <c r="E19" s="180">
        <v>24556</v>
      </c>
      <c r="F19" s="10">
        <v>646459467</v>
      </c>
      <c r="G19" s="186" t="s">
        <v>118</v>
      </c>
      <c r="H19" s="10" t="s">
        <v>456</v>
      </c>
      <c r="I19" s="187" t="s">
        <v>457</v>
      </c>
      <c r="J19" s="10" t="s">
        <v>364</v>
      </c>
      <c r="K19" s="10" t="s">
        <v>364</v>
      </c>
      <c r="L19" s="10" t="s">
        <v>458</v>
      </c>
    </row>
    <row r="20" spans="1:12" x14ac:dyDescent="0.3">
      <c r="A20" s="10">
        <v>19</v>
      </c>
      <c r="B20" s="10" t="s">
        <v>459</v>
      </c>
      <c r="C20" s="10" t="s">
        <v>460</v>
      </c>
      <c r="D20" s="10" t="s">
        <v>461</v>
      </c>
      <c r="E20" s="180">
        <v>24659</v>
      </c>
      <c r="F20" s="10">
        <v>666666666</v>
      </c>
      <c r="G20" s="186" t="s">
        <v>118</v>
      </c>
      <c r="H20" s="10" t="s">
        <v>462</v>
      </c>
      <c r="I20" s="187" t="s">
        <v>463</v>
      </c>
      <c r="J20" s="10" t="s">
        <v>464</v>
      </c>
      <c r="K20" s="10" t="s">
        <v>364</v>
      </c>
      <c r="L20" s="10" t="s">
        <v>465</v>
      </c>
    </row>
    <row r="21" spans="1:12" x14ac:dyDescent="0.3">
      <c r="A21" s="10">
        <v>20</v>
      </c>
      <c r="B21" s="10" t="s">
        <v>466</v>
      </c>
      <c r="C21" s="10" t="s">
        <v>467</v>
      </c>
      <c r="D21" s="10" t="s">
        <v>468</v>
      </c>
      <c r="E21" s="180">
        <v>26340</v>
      </c>
      <c r="F21" s="10">
        <v>653685634</v>
      </c>
      <c r="G21" s="186" t="s">
        <v>118</v>
      </c>
      <c r="H21" s="10" t="s">
        <v>469</v>
      </c>
      <c r="I21" s="187" t="s">
        <v>463</v>
      </c>
      <c r="J21" s="10" t="s">
        <v>364</v>
      </c>
      <c r="K21" s="10" t="s">
        <v>364</v>
      </c>
      <c r="L21" s="10" t="s">
        <v>470</v>
      </c>
    </row>
    <row r="22" spans="1:12" x14ac:dyDescent="0.3">
      <c r="A22" s="10">
        <v>21</v>
      </c>
      <c r="B22" s="10" t="s">
        <v>471</v>
      </c>
      <c r="C22" s="10" t="s">
        <v>472</v>
      </c>
      <c r="D22" s="10" t="s">
        <v>473</v>
      </c>
      <c r="E22" s="180">
        <v>23052</v>
      </c>
      <c r="F22" s="10">
        <v>653685634</v>
      </c>
      <c r="G22" s="186" t="s">
        <v>118</v>
      </c>
      <c r="H22" s="10" t="s">
        <v>474</v>
      </c>
      <c r="I22" s="187" t="s">
        <v>463</v>
      </c>
      <c r="J22" s="10" t="s">
        <v>364</v>
      </c>
      <c r="K22" s="10" t="s">
        <v>364</v>
      </c>
      <c r="L22" s="10" t="s">
        <v>475</v>
      </c>
    </row>
    <row r="23" spans="1:12" x14ac:dyDescent="0.3">
      <c r="A23" s="10">
        <v>22</v>
      </c>
      <c r="B23" s="10" t="s">
        <v>476</v>
      </c>
      <c r="C23" s="10" t="s">
        <v>477</v>
      </c>
      <c r="D23" s="10" t="s">
        <v>478</v>
      </c>
      <c r="E23" s="180">
        <v>27952</v>
      </c>
      <c r="F23" s="10">
        <v>646627817</v>
      </c>
      <c r="G23" s="186" t="s">
        <v>118</v>
      </c>
      <c r="H23" s="10" t="s">
        <v>479</v>
      </c>
      <c r="I23" s="187" t="s">
        <v>390</v>
      </c>
      <c r="J23" s="10" t="s">
        <v>364</v>
      </c>
      <c r="K23" s="10" t="s">
        <v>364</v>
      </c>
      <c r="L23" s="10" t="s">
        <v>480</v>
      </c>
    </row>
    <row r="24" spans="1:12" x14ac:dyDescent="0.3">
      <c r="A24" s="10">
        <v>23</v>
      </c>
      <c r="B24" s="10" t="s">
        <v>481</v>
      </c>
      <c r="C24" s="10" t="s">
        <v>482</v>
      </c>
      <c r="D24" s="10" t="s">
        <v>483</v>
      </c>
      <c r="E24" s="180">
        <v>26017</v>
      </c>
      <c r="F24" s="10">
        <v>630576948</v>
      </c>
      <c r="G24" s="186" t="s">
        <v>118</v>
      </c>
      <c r="H24" s="10" t="s">
        <v>484</v>
      </c>
      <c r="I24" s="187" t="s">
        <v>377</v>
      </c>
      <c r="J24" s="10" t="s">
        <v>364</v>
      </c>
      <c r="K24" s="10" t="s">
        <v>364</v>
      </c>
      <c r="L24" s="10" t="s">
        <v>485</v>
      </c>
    </row>
    <row r="25" spans="1:12" x14ac:dyDescent="0.3">
      <c r="A25" s="10">
        <v>24</v>
      </c>
      <c r="B25" s="10" t="s">
        <v>486</v>
      </c>
      <c r="C25" s="10" t="s">
        <v>487</v>
      </c>
      <c r="D25" s="10" t="s">
        <v>488</v>
      </c>
      <c r="E25" s="180">
        <v>30293</v>
      </c>
      <c r="F25" s="10">
        <v>663987324</v>
      </c>
      <c r="G25" s="186" t="s">
        <v>118</v>
      </c>
      <c r="H25" s="10" t="s">
        <v>489</v>
      </c>
      <c r="I25" s="187" t="s">
        <v>490</v>
      </c>
      <c r="J25" s="10" t="s">
        <v>364</v>
      </c>
      <c r="K25" s="10" t="s">
        <v>364</v>
      </c>
      <c r="L25" s="10" t="s">
        <v>491</v>
      </c>
    </row>
    <row r="26" spans="1:12" x14ac:dyDescent="0.3">
      <c r="A26" s="10">
        <v>25</v>
      </c>
      <c r="B26" s="10" t="s">
        <v>492</v>
      </c>
      <c r="C26" s="10" t="s">
        <v>493</v>
      </c>
      <c r="D26" s="10" t="s">
        <v>494</v>
      </c>
      <c r="E26" s="180">
        <v>27306</v>
      </c>
      <c r="F26" s="10">
        <v>691335482</v>
      </c>
      <c r="G26" s="186" t="s">
        <v>118</v>
      </c>
      <c r="H26" s="10" t="s">
        <v>495</v>
      </c>
      <c r="I26" s="187" t="s">
        <v>496</v>
      </c>
      <c r="J26" s="10" t="s">
        <v>364</v>
      </c>
      <c r="K26" s="10" t="s">
        <v>364</v>
      </c>
      <c r="L26" s="10" t="s">
        <v>497</v>
      </c>
    </row>
    <row r="27" spans="1:12" x14ac:dyDescent="0.3">
      <c r="A27" s="10">
        <v>26</v>
      </c>
      <c r="B27" s="10" t="s">
        <v>498</v>
      </c>
      <c r="C27" s="10" t="s">
        <v>499</v>
      </c>
      <c r="D27" s="10" t="s">
        <v>500</v>
      </c>
      <c r="E27" s="180">
        <v>30247</v>
      </c>
      <c r="F27" s="10">
        <v>652486464</v>
      </c>
      <c r="G27" s="186" t="s">
        <v>118</v>
      </c>
      <c r="H27" s="10" t="s">
        <v>501</v>
      </c>
      <c r="I27" s="187" t="s">
        <v>363</v>
      </c>
      <c r="J27" s="10" t="s">
        <v>364</v>
      </c>
      <c r="K27" s="10" t="s">
        <v>364</v>
      </c>
      <c r="L27" s="10" t="s">
        <v>502</v>
      </c>
    </row>
    <row r="28" spans="1:12" x14ac:dyDescent="0.3">
      <c r="A28" s="10">
        <v>27</v>
      </c>
      <c r="B28" s="10" t="s">
        <v>503</v>
      </c>
      <c r="C28" s="10" t="s">
        <v>504</v>
      </c>
      <c r="D28" s="10" t="s">
        <v>400</v>
      </c>
      <c r="E28" s="180">
        <v>22762</v>
      </c>
      <c r="F28" s="10">
        <v>676161003</v>
      </c>
      <c r="G28" s="186" t="s">
        <v>118</v>
      </c>
      <c r="H28" s="10" t="s">
        <v>505</v>
      </c>
      <c r="I28" s="187" t="s">
        <v>496</v>
      </c>
      <c r="J28" s="10" t="s">
        <v>364</v>
      </c>
      <c r="K28" s="10" t="s">
        <v>364</v>
      </c>
      <c r="L28" s="10" t="s">
        <v>506</v>
      </c>
    </row>
    <row r="29" spans="1:12" x14ac:dyDescent="0.3">
      <c r="A29" s="10">
        <v>28</v>
      </c>
      <c r="B29" s="10" t="s">
        <v>507</v>
      </c>
      <c r="C29" s="10" t="s">
        <v>508</v>
      </c>
      <c r="D29" s="10" t="s">
        <v>509</v>
      </c>
      <c r="E29" s="180">
        <v>24952</v>
      </c>
      <c r="F29" s="10">
        <v>666666666</v>
      </c>
      <c r="G29" s="186" t="s">
        <v>118</v>
      </c>
      <c r="H29" s="10" t="s">
        <v>510</v>
      </c>
      <c r="I29" s="187" t="s">
        <v>396</v>
      </c>
      <c r="J29" s="10" t="s">
        <v>364</v>
      </c>
      <c r="K29" s="10" t="s">
        <v>364</v>
      </c>
      <c r="L29" s="10" t="s">
        <v>511</v>
      </c>
    </row>
    <row r="30" spans="1:12" x14ac:dyDescent="0.3">
      <c r="A30" s="10">
        <v>29</v>
      </c>
      <c r="B30" s="10" t="s">
        <v>512</v>
      </c>
      <c r="C30" s="10" t="s">
        <v>513</v>
      </c>
      <c r="D30" s="10" t="s">
        <v>418</v>
      </c>
      <c r="E30" s="180">
        <v>17846</v>
      </c>
      <c r="F30" s="10">
        <v>645807774</v>
      </c>
      <c r="G30" s="186" t="s">
        <v>118</v>
      </c>
      <c r="H30" s="10" t="s">
        <v>514</v>
      </c>
      <c r="I30" s="187" t="s">
        <v>463</v>
      </c>
      <c r="J30" s="10" t="s">
        <v>515</v>
      </c>
      <c r="K30" s="10" t="s">
        <v>364</v>
      </c>
      <c r="L30" s="10" t="s">
        <v>516</v>
      </c>
    </row>
    <row r="31" spans="1:12" x14ac:dyDescent="0.3">
      <c r="A31" s="10">
        <v>30</v>
      </c>
      <c r="B31" s="10" t="s">
        <v>517</v>
      </c>
      <c r="C31" s="10" t="s">
        <v>518</v>
      </c>
      <c r="D31" s="10" t="s">
        <v>519</v>
      </c>
      <c r="E31" s="180">
        <v>29890</v>
      </c>
      <c r="F31" s="10">
        <v>659240481</v>
      </c>
      <c r="G31" s="186" t="s">
        <v>118</v>
      </c>
      <c r="H31" s="10" t="s">
        <v>520</v>
      </c>
      <c r="I31" s="187" t="s">
        <v>463</v>
      </c>
      <c r="J31" s="10" t="s">
        <v>364</v>
      </c>
      <c r="K31" s="10" t="s">
        <v>364</v>
      </c>
      <c r="L31" s="10" t="s">
        <v>521</v>
      </c>
    </row>
    <row r="32" spans="1:12" x14ac:dyDescent="0.3">
      <c r="A32" s="10">
        <v>31</v>
      </c>
      <c r="B32" s="10" t="s">
        <v>522</v>
      </c>
      <c r="C32" s="10" t="s">
        <v>523</v>
      </c>
      <c r="D32" s="10" t="s">
        <v>524</v>
      </c>
      <c r="E32" s="180">
        <v>23216</v>
      </c>
      <c r="F32" s="10">
        <v>647501369</v>
      </c>
      <c r="G32" s="186" t="s">
        <v>118</v>
      </c>
      <c r="H32" s="10" t="s">
        <v>525</v>
      </c>
      <c r="I32" s="187" t="s">
        <v>490</v>
      </c>
      <c r="J32" s="10" t="s">
        <v>364</v>
      </c>
      <c r="K32" s="10" t="s">
        <v>364</v>
      </c>
      <c r="L32" s="10" t="s">
        <v>526</v>
      </c>
    </row>
    <row r="33" spans="1:12" x14ac:dyDescent="0.3">
      <c r="A33" s="10">
        <v>32</v>
      </c>
      <c r="B33" s="10" t="s">
        <v>527</v>
      </c>
      <c r="C33" s="10" t="s">
        <v>528</v>
      </c>
      <c r="D33" s="10" t="s">
        <v>529</v>
      </c>
      <c r="E33" s="180">
        <v>32336</v>
      </c>
      <c r="F33" s="10">
        <v>687171760</v>
      </c>
      <c r="G33" s="186" t="s">
        <v>118</v>
      </c>
      <c r="H33" s="10" t="s">
        <v>530</v>
      </c>
      <c r="I33" s="187" t="s">
        <v>531</v>
      </c>
      <c r="J33" s="10" t="s">
        <v>532</v>
      </c>
      <c r="K33" s="10" t="s">
        <v>364</v>
      </c>
      <c r="L33" s="10" t="s">
        <v>533</v>
      </c>
    </row>
    <row r="34" spans="1:12" x14ac:dyDescent="0.3">
      <c r="A34" s="10">
        <v>33</v>
      </c>
      <c r="B34" s="10" t="s">
        <v>534</v>
      </c>
      <c r="C34" s="10" t="s">
        <v>535</v>
      </c>
      <c r="D34" s="10" t="s">
        <v>468</v>
      </c>
      <c r="E34" s="180">
        <v>22814</v>
      </c>
      <c r="F34" s="10">
        <v>650634403</v>
      </c>
      <c r="G34" s="186" t="s">
        <v>118</v>
      </c>
      <c r="H34" s="10" t="s">
        <v>536</v>
      </c>
      <c r="I34" s="187" t="s">
        <v>490</v>
      </c>
      <c r="J34" s="10" t="s">
        <v>364</v>
      </c>
      <c r="K34" s="10" t="s">
        <v>364</v>
      </c>
      <c r="L34" s="10" t="s">
        <v>537</v>
      </c>
    </row>
    <row r="35" spans="1:12" x14ac:dyDescent="0.3">
      <c r="A35" s="10">
        <v>34</v>
      </c>
      <c r="B35" s="10" t="s">
        <v>538</v>
      </c>
      <c r="C35" s="10" t="s">
        <v>539</v>
      </c>
      <c r="D35" s="10" t="s">
        <v>540</v>
      </c>
      <c r="E35" s="180">
        <v>26271</v>
      </c>
      <c r="F35" s="10">
        <v>650959660</v>
      </c>
      <c r="G35" s="186" t="s">
        <v>118</v>
      </c>
      <c r="H35" s="10" t="s">
        <v>541</v>
      </c>
      <c r="I35" s="187" t="s">
        <v>496</v>
      </c>
      <c r="J35" s="10" t="s">
        <v>364</v>
      </c>
      <c r="K35" s="10" t="s">
        <v>364</v>
      </c>
      <c r="L35" s="10" t="s">
        <v>542</v>
      </c>
    </row>
    <row r="36" spans="1:12" x14ac:dyDescent="0.3">
      <c r="A36" s="10">
        <v>35</v>
      </c>
      <c r="B36" s="10" t="s">
        <v>543</v>
      </c>
      <c r="C36" s="10" t="s">
        <v>544</v>
      </c>
      <c r="D36" s="10" t="s">
        <v>219</v>
      </c>
      <c r="E36" s="180">
        <v>24060</v>
      </c>
      <c r="F36" s="10">
        <v>651588643</v>
      </c>
      <c r="G36" s="186" t="s">
        <v>118</v>
      </c>
      <c r="H36" s="10" t="s">
        <v>545</v>
      </c>
      <c r="I36" s="187" t="s">
        <v>396</v>
      </c>
      <c r="J36" s="10" t="s">
        <v>364</v>
      </c>
      <c r="K36" s="10" t="s">
        <v>364</v>
      </c>
      <c r="L36" s="10" t="s">
        <v>546</v>
      </c>
    </row>
    <row r="37" spans="1:12" x14ac:dyDescent="0.3">
      <c r="A37" s="10">
        <v>36</v>
      </c>
      <c r="B37" s="10" t="s">
        <v>547</v>
      </c>
      <c r="C37" s="10" t="s">
        <v>548</v>
      </c>
      <c r="D37" s="10" t="s">
        <v>549</v>
      </c>
      <c r="E37" s="180">
        <v>29691</v>
      </c>
      <c r="F37" s="10">
        <v>686032237</v>
      </c>
      <c r="G37" s="186" t="s">
        <v>117</v>
      </c>
      <c r="H37" s="10" t="s">
        <v>550</v>
      </c>
      <c r="I37" s="187" t="s">
        <v>363</v>
      </c>
      <c r="J37" s="10" t="s">
        <v>364</v>
      </c>
      <c r="K37" s="10" t="s">
        <v>364</v>
      </c>
      <c r="L37" s="10" t="s">
        <v>551</v>
      </c>
    </row>
    <row r="38" spans="1:12" x14ac:dyDescent="0.3">
      <c r="A38" s="10">
        <v>37</v>
      </c>
      <c r="B38" s="10" t="s">
        <v>552</v>
      </c>
      <c r="C38" s="10" t="s">
        <v>553</v>
      </c>
      <c r="D38" s="10" t="s">
        <v>186</v>
      </c>
      <c r="E38" s="180">
        <v>24851</v>
      </c>
      <c r="F38" s="10">
        <v>647093660</v>
      </c>
      <c r="G38" s="186" t="s">
        <v>117</v>
      </c>
      <c r="H38" s="10" t="s">
        <v>554</v>
      </c>
      <c r="I38" s="187" t="s">
        <v>490</v>
      </c>
      <c r="J38" s="10" t="s">
        <v>364</v>
      </c>
      <c r="K38" s="10" t="s">
        <v>364</v>
      </c>
      <c r="L38" s="10" t="s">
        <v>555</v>
      </c>
    </row>
    <row r="39" spans="1:12" x14ac:dyDescent="0.3">
      <c r="A39" s="10">
        <v>38</v>
      </c>
      <c r="B39" s="10" t="s">
        <v>556</v>
      </c>
      <c r="C39" s="10" t="s">
        <v>557</v>
      </c>
      <c r="D39" s="10" t="s">
        <v>558</v>
      </c>
      <c r="E39" s="180">
        <v>28446</v>
      </c>
      <c r="F39" s="10">
        <v>661386946</v>
      </c>
      <c r="G39" s="186" t="s">
        <v>117</v>
      </c>
      <c r="H39" s="10" t="s">
        <v>559</v>
      </c>
      <c r="I39" s="187" t="s">
        <v>560</v>
      </c>
      <c r="J39" s="10" t="s">
        <v>561</v>
      </c>
      <c r="K39" s="10" t="s">
        <v>364</v>
      </c>
      <c r="L39" s="10" t="s">
        <v>562</v>
      </c>
    </row>
    <row r="40" spans="1:12" x14ac:dyDescent="0.3">
      <c r="A40" s="10">
        <v>39</v>
      </c>
      <c r="B40" s="10" t="s">
        <v>563</v>
      </c>
      <c r="C40" s="10" t="s">
        <v>564</v>
      </c>
      <c r="D40" s="10" t="s">
        <v>565</v>
      </c>
      <c r="E40" s="180">
        <v>28674</v>
      </c>
      <c r="F40" s="10">
        <v>661461561</v>
      </c>
      <c r="G40" s="186" t="s">
        <v>117</v>
      </c>
      <c r="H40" s="10" t="s">
        <v>559</v>
      </c>
      <c r="I40" s="187" t="s">
        <v>560</v>
      </c>
      <c r="J40" s="10" t="s">
        <v>561</v>
      </c>
      <c r="K40" s="10" t="s">
        <v>364</v>
      </c>
      <c r="L40" s="10" t="s">
        <v>566</v>
      </c>
    </row>
    <row r="41" spans="1:12" x14ac:dyDescent="0.3">
      <c r="A41" s="10">
        <v>40</v>
      </c>
      <c r="B41" s="10" t="s">
        <v>567</v>
      </c>
      <c r="C41" s="10" t="s">
        <v>568</v>
      </c>
      <c r="D41" s="10" t="s">
        <v>569</v>
      </c>
      <c r="E41" s="180">
        <v>24472</v>
      </c>
      <c r="F41" s="10">
        <v>967219314</v>
      </c>
      <c r="G41" s="186" t="s">
        <v>118</v>
      </c>
      <c r="H41" s="10" t="s">
        <v>570</v>
      </c>
      <c r="I41" s="187" t="s">
        <v>377</v>
      </c>
      <c r="J41" s="10" t="s">
        <v>364</v>
      </c>
      <c r="K41" s="10" t="s">
        <v>364</v>
      </c>
      <c r="L41" s="10" t="s">
        <v>571</v>
      </c>
    </row>
    <row r="42" spans="1:12" x14ac:dyDescent="0.3">
      <c r="A42" s="10">
        <v>41</v>
      </c>
      <c r="B42" s="10" t="s">
        <v>572</v>
      </c>
      <c r="C42" s="10" t="s">
        <v>573</v>
      </c>
      <c r="D42" s="10" t="s">
        <v>574</v>
      </c>
      <c r="E42" s="180">
        <v>31550</v>
      </c>
      <c r="F42" s="10">
        <v>679856287</v>
      </c>
      <c r="G42" s="186" t="s">
        <v>117</v>
      </c>
      <c r="H42" s="10" t="s">
        <v>575</v>
      </c>
      <c r="I42" s="187" t="s">
        <v>457</v>
      </c>
      <c r="J42" s="10" t="s">
        <v>364</v>
      </c>
      <c r="K42" s="10" t="s">
        <v>364</v>
      </c>
      <c r="L42" s="10" t="s">
        <v>576</v>
      </c>
    </row>
    <row r="43" spans="1:12" x14ac:dyDescent="0.3">
      <c r="A43" s="10">
        <v>42</v>
      </c>
      <c r="B43" s="10" t="s">
        <v>577</v>
      </c>
      <c r="C43" s="10" t="s">
        <v>578</v>
      </c>
      <c r="D43" s="10" t="s">
        <v>579</v>
      </c>
      <c r="E43" s="180">
        <v>29183</v>
      </c>
      <c r="F43" s="10">
        <v>659330076</v>
      </c>
      <c r="G43" s="186" t="s">
        <v>117</v>
      </c>
      <c r="H43" s="10" t="s">
        <v>575</v>
      </c>
      <c r="I43" s="187" t="s">
        <v>457</v>
      </c>
      <c r="J43" s="10" t="s">
        <v>364</v>
      </c>
      <c r="K43" s="10" t="s">
        <v>364</v>
      </c>
      <c r="L43" s="10" t="s">
        <v>580</v>
      </c>
    </row>
    <row r="44" spans="1:12" x14ac:dyDescent="0.3">
      <c r="A44" s="10">
        <v>43</v>
      </c>
      <c r="B44" s="10" t="s">
        <v>581</v>
      </c>
      <c r="C44" s="10" t="s">
        <v>582</v>
      </c>
      <c r="D44" s="10" t="s">
        <v>583</v>
      </c>
      <c r="E44" s="180">
        <v>24637</v>
      </c>
      <c r="F44" s="10">
        <v>685612278</v>
      </c>
      <c r="G44" s="186" t="s">
        <v>117</v>
      </c>
      <c r="H44" s="10" t="s">
        <v>584</v>
      </c>
      <c r="I44" s="187" t="s">
        <v>390</v>
      </c>
      <c r="J44" s="10" t="s">
        <v>364</v>
      </c>
      <c r="K44" s="10" t="s">
        <v>364</v>
      </c>
      <c r="L44" s="10" t="s">
        <v>585</v>
      </c>
    </row>
    <row r="45" spans="1:12" x14ac:dyDescent="0.3">
      <c r="A45" s="10">
        <v>44</v>
      </c>
      <c r="B45" s="10" t="s">
        <v>586</v>
      </c>
      <c r="C45" s="10" t="s">
        <v>587</v>
      </c>
      <c r="D45" s="10" t="s">
        <v>588</v>
      </c>
      <c r="E45" s="180">
        <v>23377</v>
      </c>
      <c r="F45" s="10">
        <v>676493199</v>
      </c>
      <c r="G45" s="186" t="s">
        <v>117</v>
      </c>
      <c r="H45" s="10" t="s">
        <v>589</v>
      </c>
      <c r="I45" s="187" t="s">
        <v>590</v>
      </c>
      <c r="J45" s="10" t="s">
        <v>515</v>
      </c>
      <c r="K45" s="10" t="s">
        <v>364</v>
      </c>
      <c r="L45" s="10" t="s">
        <v>591</v>
      </c>
    </row>
    <row r="46" spans="1:12" x14ac:dyDescent="0.3">
      <c r="A46" s="10">
        <v>45</v>
      </c>
      <c r="B46" s="10" t="s">
        <v>592</v>
      </c>
      <c r="C46" s="10" t="s">
        <v>593</v>
      </c>
      <c r="D46" s="10" t="s">
        <v>594</v>
      </c>
      <c r="E46" s="180">
        <v>23104</v>
      </c>
      <c r="F46" s="10">
        <v>637146451</v>
      </c>
      <c r="G46" s="186" t="s">
        <v>117</v>
      </c>
      <c r="H46" s="10" t="s">
        <v>595</v>
      </c>
      <c r="I46" s="187" t="s">
        <v>596</v>
      </c>
      <c r="J46" s="10" t="s">
        <v>597</v>
      </c>
      <c r="K46" s="10" t="s">
        <v>364</v>
      </c>
      <c r="L46" s="10" t="s">
        <v>598</v>
      </c>
    </row>
    <row r="47" spans="1:12" x14ac:dyDescent="0.3">
      <c r="A47" s="10">
        <v>46</v>
      </c>
      <c r="B47" s="10" t="s">
        <v>599</v>
      </c>
      <c r="C47" s="10" t="s">
        <v>600</v>
      </c>
      <c r="D47" s="10" t="s">
        <v>202</v>
      </c>
      <c r="E47" s="180">
        <v>25298</v>
      </c>
      <c r="F47" s="10">
        <v>606832940</v>
      </c>
      <c r="G47" s="186" t="s">
        <v>118</v>
      </c>
      <c r="H47" s="10" t="s">
        <v>601</v>
      </c>
      <c r="I47" s="187" t="s">
        <v>396</v>
      </c>
      <c r="J47" s="10" t="s">
        <v>364</v>
      </c>
      <c r="K47" s="10" t="s">
        <v>364</v>
      </c>
      <c r="L47" s="10" t="s">
        <v>602</v>
      </c>
    </row>
    <row r="48" spans="1:12" x14ac:dyDescent="0.3">
      <c r="A48" s="10">
        <v>47</v>
      </c>
      <c r="B48" s="10" t="s">
        <v>603</v>
      </c>
      <c r="C48" s="10" t="s">
        <v>604</v>
      </c>
      <c r="D48" s="10" t="s">
        <v>605</v>
      </c>
      <c r="E48" s="180">
        <v>23730</v>
      </c>
      <c r="F48" s="10">
        <v>619371286</v>
      </c>
      <c r="G48" s="186" t="s">
        <v>118</v>
      </c>
      <c r="H48" s="10" t="s">
        <v>606</v>
      </c>
      <c r="I48" s="187" t="s">
        <v>377</v>
      </c>
      <c r="J48" s="10" t="s">
        <v>364</v>
      </c>
      <c r="K48" s="10" t="s">
        <v>364</v>
      </c>
      <c r="L48" s="10" t="s">
        <v>607</v>
      </c>
    </row>
    <row r="49" spans="1:12" x14ac:dyDescent="0.3">
      <c r="A49" s="10">
        <v>48</v>
      </c>
      <c r="B49" s="10" t="s">
        <v>608</v>
      </c>
      <c r="C49" s="10" t="s">
        <v>609</v>
      </c>
      <c r="D49" s="10" t="s">
        <v>610</v>
      </c>
      <c r="E49" s="180">
        <v>28320</v>
      </c>
      <c r="F49" s="10">
        <v>622888396</v>
      </c>
      <c r="G49" s="186" t="s">
        <v>118</v>
      </c>
      <c r="H49" s="10" t="s">
        <v>611</v>
      </c>
      <c r="I49" s="187" t="s">
        <v>490</v>
      </c>
      <c r="J49" s="10" t="s">
        <v>364</v>
      </c>
      <c r="K49" s="10" t="s">
        <v>364</v>
      </c>
      <c r="L49" s="10" t="s">
        <v>612</v>
      </c>
    </row>
    <row r="50" spans="1:12" x14ac:dyDescent="0.3">
      <c r="A50" s="10">
        <v>49</v>
      </c>
      <c r="B50" s="10" t="s">
        <v>613</v>
      </c>
      <c r="C50" s="10" t="s">
        <v>614</v>
      </c>
      <c r="D50" s="10" t="s">
        <v>615</v>
      </c>
      <c r="E50" s="180">
        <v>25015</v>
      </c>
      <c r="F50" s="10">
        <v>666934475</v>
      </c>
      <c r="G50" s="186" t="s">
        <v>117</v>
      </c>
      <c r="H50" s="10" t="s">
        <v>616</v>
      </c>
      <c r="I50" s="187" t="s">
        <v>377</v>
      </c>
      <c r="J50" s="10" t="s">
        <v>364</v>
      </c>
      <c r="K50" s="10" t="s">
        <v>364</v>
      </c>
      <c r="L50" s="10" t="s">
        <v>617</v>
      </c>
    </row>
    <row r="51" spans="1:12" x14ac:dyDescent="0.3">
      <c r="A51" s="10">
        <v>50</v>
      </c>
      <c r="B51" s="10" t="s">
        <v>618</v>
      </c>
      <c r="C51" s="10" t="s">
        <v>619</v>
      </c>
      <c r="D51" s="10" t="s">
        <v>620</v>
      </c>
      <c r="E51" s="180">
        <v>22991</v>
      </c>
      <c r="F51" s="10">
        <v>607794824</v>
      </c>
      <c r="G51" s="186" t="s">
        <v>117</v>
      </c>
      <c r="H51" s="10" t="s">
        <v>621</v>
      </c>
      <c r="I51" s="187" t="s">
        <v>363</v>
      </c>
      <c r="J51" s="10" t="s">
        <v>364</v>
      </c>
      <c r="K51" s="10" t="s">
        <v>364</v>
      </c>
      <c r="L51" s="10" t="s">
        <v>622</v>
      </c>
    </row>
    <row r="52" spans="1:12" x14ac:dyDescent="0.3">
      <c r="A52" s="10">
        <v>51</v>
      </c>
      <c r="B52" s="10" t="s">
        <v>623</v>
      </c>
      <c r="C52" s="10" t="s">
        <v>624</v>
      </c>
      <c r="D52" s="10" t="s">
        <v>583</v>
      </c>
      <c r="E52" s="180">
        <v>28840</v>
      </c>
      <c r="F52" s="10">
        <v>646200837</v>
      </c>
      <c r="G52" s="186" t="s">
        <v>118</v>
      </c>
      <c r="H52" s="10" t="s">
        <v>625</v>
      </c>
      <c r="I52" s="187" t="s">
        <v>560</v>
      </c>
      <c r="J52" s="10" t="s">
        <v>561</v>
      </c>
      <c r="K52" s="10" t="s">
        <v>364</v>
      </c>
      <c r="L52" s="10" t="s">
        <v>626</v>
      </c>
    </row>
    <row r="53" spans="1:12" x14ac:dyDescent="0.3">
      <c r="A53" s="10">
        <v>52</v>
      </c>
      <c r="B53" s="10" t="s">
        <v>627</v>
      </c>
      <c r="C53" s="10" t="s">
        <v>628</v>
      </c>
      <c r="D53" s="10" t="s">
        <v>583</v>
      </c>
      <c r="E53" s="180">
        <v>21599</v>
      </c>
      <c r="F53" s="10">
        <v>666196051</v>
      </c>
      <c r="G53" s="186" t="s">
        <v>118</v>
      </c>
      <c r="H53" s="10" t="s">
        <v>629</v>
      </c>
      <c r="I53" s="187" t="s">
        <v>630</v>
      </c>
      <c r="J53" s="10" t="s">
        <v>631</v>
      </c>
      <c r="K53" s="10" t="s">
        <v>364</v>
      </c>
      <c r="L53" s="10" t="s">
        <v>632</v>
      </c>
    </row>
    <row r="54" spans="1:12" x14ac:dyDescent="0.3">
      <c r="A54" s="10">
        <v>53</v>
      </c>
      <c r="B54" s="10" t="s">
        <v>633</v>
      </c>
      <c r="C54" s="10" t="s">
        <v>634</v>
      </c>
      <c r="D54" s="10" t="s">
        <v>635</v>
      </c>
      <c r="E54" s="180">
        <v>23604</v>
      </c>
      <c r="F54" s="10">
        <v>670086716</v>
      </c>
      <c r="G54" s="186" t="s">
        <v>117</v>
      </c>
      <c r="H54" s="10" t="s">
        <v>636</v>
      </c>
      <c r="I54" s="187" t="s">
        <v>377</v>
      </c>
      <c r="J54" s="10" t="s">
        <v>364</v>
      </c>
      <c r="K54" s="10" t="s">
        <v>364</v>
      </c>
      <c r="L54" s="10" t="s">
        <v>637</v>
      </c>
    </row>
    <row r="55" spans="1:12" x14ac:dyDescent="0.3">
      <c r="A55" s="10">
        <v>54</v>
      </c>
      <c r="B55" s="10" t="s">
        <v>638</v>
      </c>
      <c r="C55" s="10" t="s">
        <v>639</v>
      </c>
      <c r="D55" s="10" t="s">
        <v>184</v>
      </c>
      <c r="E55" s="180">
        <v>19051</v>
      </c>
      <c r="F55" s="10">
        <v>605017590</v>
      </c>
      <c r="G55" s="186" t="s">
        <v>117</v>
      </c>
      <c r="H55" s="10" t="s">
        <v>640</v>
      </c>
      <c r="I55" s="187" t="s">
        <v>390</v>
      </c>
      <c r="J55" s="10" t="s">
        <v>364</v>
      </c>
      <c r="K55" s="10" t="s">
        <v>364</v>
      </c>
      <c r="L55" s="10" t="s">
        <v>641</v>
      </c>
    </row>
    <row r="56" spans="1:12" x14ac:dyDescent="0.3">
      <c r="A56" s="10">
        <v>55</v>
      </c>
      <c r="B56" s="10" t="s">
        <v>642</v>
      </c>
      <c r="C56" s="10" t="s">
        <v>643</v>
      </c>
      <c r="D56" s="10" t="s">
        <v>644</v>
      </c>
      <c r="E56" s="180">
        <v>27001</v>
      </c>
      <c r="F56" s="10">
        <v>610989980</v>
      </c>
      <c r="G56" s="186" t="s">
        <v>118</v>
      </c>
      <c r="H56" s="10" t="s">
        <v>645</v>
      </c>
      <c r="I56" s="187" t="s">
        <v>396</v>
      </c>
      <c r="J56" s="10" t="s">
        <v>364</v>
      </c>
      <c r="K56" s="10" t="s">
        <v>364</v>
      </c>
      <c r="L56" s="10" t="s">
        <v>646</v>
      </c>
    </row>
    <row r="57" spans="1:12" x14ac:dyDescent="0.3">
      <c r="A57" s="10">
        <v>56</v>
      </c>
      <c r="B57" s="10" t="s">
        <v>647</v>
      </c>
      <c r="C57" s="10" t="s">
        <v>648</v>
      </c>
      <c r="D57" s="10" t="s">
        <v>649</v>
      </c>
      <c r="E57" s="180">
        <v>28089</v>
      </c>
      <c r="F57" s="10">
        <v>667714594</v>
      </c>
      <c r="G57" s="186" t="s">
        <v>118</v>
      </c>
      <c r="H57" s="10" t="s">
        <v>650</v>
      </c>
      <c r="I57" s="187" t="s">
        <v>396</v>
      </c>
      <c r="J57" s="10" t="s">
        <v>364</v>
      </c>
      <c r="K57" s="10" t="s">
        <v>364</v>
      </c>
      <c r="L57" s="10" t="s">
        <v>651</v>
      </c>
    </row>
    <row r="58" spans="1:12" x14ac:dyDescent="0.3">
      <c r="A58" s="10">
        <v>57</v>
      </c>
      <c r="B58" s="10" t="s">
        <v>652</v>
      </c>
      <c r="C58" s="10" t="s">
        <v>653</v>
      </c>
      <c r="D58" s="10" t="s">
        <v>654</v>
      </c>
      <c r="E58" s="180">
        <v>25864</v>
      </c>
      <c r="F58" s="10">
        <v>610015565</v>
      </c>
      <c r="G58" s="186" t="s">
        <v>118</v>
      </c>
      <c r="H58" s="10" t="s">
        <v>655</v>
      </c>
      <c r="I58" s="187">
        <v>30500</v>
      </c>
      <c r="J58" s="10" t="s">
        <v>656</v>
      </c>
      <c r="K58" s="10" t="s">
        <v>384</v>
      </c>
      <c r="L58" s="10" t="s">
        <v>657</v>
      </c>
    </row>
    <row r="59" spans="1:12" x14ac:dyDescent="0.3">
      <c r="A59" s="10">
        <v>58</v>
      </c>
      <c r="B59" s="10" t="s">
        <v>658</v>
      </c>
      <c r="C59" s="10" t="s">
        <v>659</v>
      </c>
      <c r="D59" s="10" t="s">
        <v>660</v>
      </c>
      <c r="E59" s="180">
        <v>27297</v>
      </c>
      <c r="F59" s="10">
        <v>630147905</v>
      </c>
      <c r="G59" s="186" t="s">
        <v>118</v>
      </c>
      <c r="H59" s="10" t="s">
        <v>661</v>
      </c>
      <c r="I59" s="187" t="s">
        <v>396</v>
      </c>
      <c r="J59" s="10" t="s">
        <v>364</v>
      </c>
      <c r="K59" s="10" t="s">
        <v>364</v>
      </c>
      <c r="L59" s="10" t="s">
        <v>662</v>
      </c>
    </row>
    <row r="60" spans="1:12" x14ac:dyDescent="0.3">
      <c r="A60" s="10">
        <v>59</v>
      </c>
      <c r="B60" s="10" t="s">
        <v>663</v>
      </c>
      <c r="C60" s="10" t="s">
        <v>664</v>
      </c>
      <c r="D60" s="10" t="s">
        <v>665</v>
      </c>
      <c r="E60" s="180">
        <v>25513</v>
      </c>
      <c r="F60" s="10">
        <v>669630061</v>
      </c>
      <c r="G60" s="186" t="s">
        <v>118</v>
      </c>
      <c r="H60" s="10" t="s">
        <v>666</v>
      </c>
      <c r="I60" s="187" t="s">
        <v>457</v>
      </c>
      <c r="J60" s="10" t="s">
        <v>364</v>
      </c>
      <c r="K60" s="10" t="s">
        <v>364</v>
      </c>
      <c r="L60" s="10" t="s">
        <v>667</v>
      </c>
    </row>
    <row r="61" spans="1:12" x14ac:dyDescent="0.3">
      <c r="A61" s="10">
        <v>60</v>
      </c>
      <c r="B61" s="10" t="s">
        <v>668</v>
      </c>
      <c r="C61" s="10" t="s">
        <v>669</v>
      </c>
      <c r="D61" s="10" t="s">
        <v>670</v>
      </c>
      <c r="E61" s="180">
        <v>27039</v>
      </c>
      <c r="F61" s="10">
        <v>686981289</v>
      </c>
      <c r="G61" s="186" t="s">
        <v>117</v>
      </c>
      <c r="H61" s="10" t="s">
        <v>671</v>
      </c>
      <c r="I61" s="187" t="s">
        <v>435</v>
      </c>
      <c r="J61" s="10" t="s">
        <v>436</v>
      </c>
      <c r="K61" s="10" t="s">
        <v>364</v>
      </c>
      <c r="L61" s="10" t="s">
        <v>672</v>
      </c>
    </row>
    <row r="62" spans="1:12" x14ac:dyDescent="0.3">
      <c r="A62" s="10">
        <v>61</v>
      </c>
      <c r="B62" s="10" t="s">
        <v>673</v>
      </c>
      <c r="C62" s="10" t="s">
        <v>674</v>
      </c>
      <c r="D62" s="10" t="s">
        <v>675</v>
      </c>
      <c r="E62" s="180">
        <v>26723</v>
      </c>
      <c r="F62" s="10">
        <v>670216603</v>
      </c>
      <c r="G62" s="186" t="s">
        <v>117</v>
      </c>
      <c r="H62" s="10" t="s">
        <v>671</v>
      </c>
      <c r="I62" s="187" t="s">
        <v>435</v>
      </c>
      <c r="J62" s="10" t="s">
        <v>436</v>
      </c>
      <c r="K62" s="10" t="s">
        <v>364</v>
      </c>
      <c r="L62" s="10" t="s">
        <v>676</v>
      </c>
    </row>
    <row r="63" spans="1:12" x14ac:dyDescent="0.3">
      <c r="A63" s="10">
        <v>62</v>
      </c>
      <c r="B63" s="10" t="s">
        <v>677</v>
      </c>
      <c r="C63" s="10" t="s">
        <v>678</v>
      </c>
      <c r="D63" s="10" t="s">
        <v>679</v>
      </c>
      <c r="E63" s="180">
        <v>28759</v>
      </c>
      <c r="F63" s="10">
        <v>686981287</v>
      </c>
      <c r="G63" s="186" t="s">
        <v>117</v>
      </c>
      <c r="H63" s="10" t="s">
        <v>680</v>
      </c>
      <c r="I63" s="187" t="s">
        <v>390</v>
      </c>
      <c r="J63" s="10" t="s">
        <v>364</v>
      </c>
      <c r="K63" s="10" t="s">
        <v>364</v>
      </c>
      <c r="L63" s="10" t="s">
        <v>681</v>
      </c>
    </row>
    <row r="64" spans="1:12" x14ac:dyDescent="0.3">
      <c r="A64" s="10">
        <v>63</v>
      </c>
      <c r="B64" s="10" t="s">
        <v>682</v>
      </c>
      <c r="C64" s="10" t="s">
        <v>683</v>
      </c>
      <c r="D64" s="10" t="s">
        <v>684</v>
      </c>
      <c r="E64" s="180">
        <v>24833</v>
      </c>
      <c r="F64" s="10">
        <v>620470804</v>
      </c>
      <c r="G64" s="186" t="s">
        <v>117</v>
      </c>
      <c r="H64" s="10" t="s">
        <v>685</v>
      </c>
      <c r="I64" s="187" t="s">
        <v>496</v>
      </c>
      <c r="J64" s="10" t="s">
        <v>364</v>
      </c>
      <c r="K64" s="10" t="s">
        <v>364</v>
      </c>
      <c r="L64" s="10" t="s">
        <v>686</v>
      </c>
    </row>
    <row r="65" spans="1:12" x14ac:dyDescent="0.3">
      <c r="A65" s="10">
        <v>64</v>
      </c>
      <c r="B65" s="10" t="s">
        <v>687</v>
      </c>
      <c r="C65" s="10" t="s">
        <v>688</v>
      </c>
      <c r="D65" s="10" t="s">
        <v>689</v>
      </c>
      <c r="E65" s="180">
        <v>29305</v>
      </c>
      <c r="F65" s="10">
        <v>679170354</v>
      </c>
      <c r="G65" s="186" t="s">
        <v>117</v>
      </c>
      <c r="H65" s="10" t="s">
        <v>690</v>
      </c>
      <c r="I65" s="187" t="s">
        <v>457</v>
      </c>
      <c r="J65" s="10" t="s">
        <v>364</v>
      </c>
      <c r="K65" s="10" t="s">
        <v>364</v>
      </c>
      <c r="L65" s="10" t="s">
        <v>691</v>
      </c>
    </row>
    <row r="66" spans="1:12" x14ac:dyDescent="0.3">
      <c r="A66" s="10">
        <v>65</v>
      </c>
      <c r="B66" s="10" t="s">
        <v>692</v>
      </c>
      <c r="C66" s="10" t="s">
        <v>693</v>
      </c>
      <c r="D66" s="10" t="s">
        <v>694</v>
      </c>
      <c r="E66" s="180">
        <v>21341</v>
      </c>
      <c r="F66" s="10">
        <v>676866800</v>
      </c>
      <c r="G66" s="186" t="s">
        <v>117</v>
      </c>
      <c r="H66" s="10" t="s">
        <v>695</v>
      </c>
      <c r="I66" s="187" t="s">
        <v>496</v>
      </c>
      <c r="J66" s="10" t="s">
        <v>364</v>
      </c>
      <c r="K66" s="10" t="s">
        <v>364</v>
      </c>
      <c r="L66" s="10" t="s">
        <v>696</v>
      </c>
    </row>
    <row r="67" spans="1:12" x14ac:dyDescent="0.3">
      <c r="A67" s="10">
        <v>66</v>
      </c>
      <c r="B67" s="10" t="s">
        <v>697</v>
      </c>
      <c r="C67" s="10" t="s">
        <v>698</v>
      </c>
      <c r="D67" s="10" t="s">
        <v>699</v>
      </c>
      <c r="E67" s="180">
        <v>13648</v>
      </c>
      <c r="F67" s="10">
        <v>637745360</v>
      </c>
      <c r="G67" s="186" t="s">
        <v>117</v>
      </c>
      <c r="H67" s="10" t="s">
        <v>700</v>
      </c>
      <c r="I67" s="187" t="s">
        <v>701</v>
      </c>
      <c r="J67" s="10" t="s">
        <v>702</v>
      </c>
      <c r="K67" s="10" t="s">
        <v>364</v>
      </c>
      <c r="L67" s="10" t="s">
        <v>703</v>
      </c>
    </row>
    <row r="68" spans="1:12" x14ac:dyDescent="0.3">
      <c r="A68" s="10">
        <v>67</v>
      </c>
      <c r="B68" s="10" t="s">
        <v>704</v>
      </c>
      <c r="C68" s="10" t="s">
        <v>705</v>
      </c>
      <c r="D68" s="10" t="s">
        <v>388</v>
      </c>
      <c r="E68" s="180">
        <v>24377</v>
      </c>
      <c r="F68" s="10">
        <v>608314363</v>
      </c>
      <c r="G68" s="186" t="s">
        <v>117</v>
      </c>
      <c r="H68" s="10" t="s">
        <v>706</v>
      </c>
      <c r="I68" s="187" t="s">
        <v>377</v>
      </c>
      <c r="J68" s="10" t="s">
        <v>364</v>
      </c>
      <c r="K68" s="10" t="s">
        <v>364</v>
      </c>
      <c r="L68" s="10" t="s">
        <v>707</v>
      </c>
    </row>
    <row r="69" spans="1:12" x14ac:dyDescent="0.3">
      <c r="A69" s="10">
        <v>68</v>
      </c>
      <c r="B69" s="10" t="s">
        <v>708</v>
      </c>
      <c r="C69" s="10" t="s">
        <v>705</v>
      </c>
      <c r="D69" s="10" t="s">
        <v>709</v>
      </c>
      <c r="E69" s="180">
        <v>23245</v>
      </c>
      <c r="F69" s="10">
        <v>667511958</v>
      </c>
      <c r="G69" s="186" t="s">
        <v>117</v>
      </c>
      <c r="H69" s="10" t="s">
        <v>710</v>
      </c>
      <c r="I69" s="187" t="s">
        <v>377</v>
      </c>
      <c r="J69" s="10" t="s">
        <v>364</v>
      </c>
      <c r="K69" s="10" t="s">
        <v>364</v>
      </c>
      <c r="L69" s="10" t="s">
        <v>711</v>
      </c>
    </row>
    <row r="70" spans="1:12" x14ac:dyDescent="0.3">
      <c r="A70" s="10">
        <v>69</v>
      </c>
      <c r="B70" s="10" t="s">
        <v>712</v>
      </c>
      <c r="C70" s="10" t="s">
        <v>713</v>
      </c>
      <c r="D70" s="10" t="s">
        <v>361</v>
      </c>
      <c r="E70" s="180">
        <v>22704</v>
      </c>
      <c r="F70" s="10" t="s">
        <v>714</v>
      </c>
      <c r="G70" s="186" t="s">
        <v>118</v>
      </c>
      <c r="H70" s="10" t="s">
        <v>715</v>
      </c>
      <c r="I70" s="187" t="s">
        <v>390</v>
      </c>
      <c r="J70" s="10" t="s">
        <v>364</v>
      </c>
      <c r="K70" s="10" t="s">
        <v>364</v>
      </c>
      <c r="L70" s="10" t="s">
        <v>716</v>
      </c>
    </row>
    <row r="71" spans="1:12" x14ac:dyDescent="0.3">
      <c r="A71" s="10">
        <v>70</v>
      </c>
      <c r="B71" s="10" t="s">
        <v>717</v>
      </c>
      <c r="C71" s="10" t="s">
        <v>718</v>
      </c>
      <c r="D71" s="10" t="s">
        <v>719</v>
      </c>
      <c r="E71" s="180">
        <v>21871</v>
      </c>
      <c r="F71" s="10">
        <v>647865958</v>
      </c>
      <c r="G71" s="186" t="s">
        <v>117</v>
      </c>
      <c r="H71" s="10" t="s">
        <v>720</v>
      </c>
      <c r="I71" s="187" t="s">
        <v>390</v>
      </c>
      <c r="J71" s="10" t="s">
        <v>364</v>
      </c>
      <c r="K71" s="10" t="s">
        <v>364</v>
      </c>
      <c r="L71" s="10" t="s">
        <v>721</v>
      </c>
    </row>
    <row r="72" spans="1:12" x14ac:dyDescent="0.3">
      <c r="A72" s="10">
        <v>71</v>
      </c>
      <c r="B72" s="10" t="s">
        <v>722</v>
      </c>
      <c r="C72" s="10" t="s">
        <v>723</v>
      </c>
      <c r="D72" s="10" t="s">
        <v>724</v>
      </c>
      <c r="E72" s="180">
        <v>21282</v>
      </c>
      <c r="F72" s="10">
        <v>659990071</v>
      </c>
      <c r="G72" s="186" t="s">
        <v>118</v>
      </c>
      <c r="H72" s="10" t="s">
        <v>725</v>
      </c>
      <c r="I72" s="187" t="s">
        <v>457</v>
      </c>
      <c r="J72" s="10" t="s">
        <v>364</v>
      </c>
      <c r="K72" s="10" t="s">
        <v>364</v>
      </c>
      <c r="L72" s="10" t="s">
        <v>726</v>
      </c>
    </row>
    <row r="73" spans="1:12" x14ac:dyDescent="0.3">
      <c r="A73" s="10">
        <v>72</v>
      </c>
      <c r="B73" s="10" t="s">
        <v>727</v>
      </c>
      <c r="C73" s="10" t="s">
        <v>728</v>
      </c>
      <c r="D73" s="10" t="s">
        <v>729</v>
      </c>
      <c r="E73" s="180">
        <v>21989</v>
      </c>
      <c r="F73" s="10">
        <v>620319150</v>
      </c>
      <c r="G73" s="186" t="s">
        <v>118</v>
      </c>
      <c r="H73" s="10" t="s">
        <v>730</v>
      </c>
      <c r="I73" s="187" t="s">
        <v>457</v>
      </c>
      <c r="J73" s="10" t="s">
        <v>364</v>
      </c>
      <c r="K73" s="10" t="s">
        <v>364</v>
      </c>
      <c r="L73" s="10" t="s">
        <v>726</v>
      </c>
    </row>
    <row r="74" spans="1:12" x14ac:dyDescent="0.3">
      <c r="A74" s="10">
        <v>73</v>
      </c>
      <c r="B74" s="10" t="s">
        <v>731</v>
      </c>
      <c r="C74" s="10" t="s">
        <v>732</v>
      </c>
      <c r="D74" s="10" t="s">
        <v>445</v>
      </c>
      <c r="E74" s="180">
        <v>23627</v>
      </c>
      <c r="F74" s="10">
        <v>678917745</v>
      </c>
      <c r="G74" s="186" t="s">
        <v>117</v>
      </c>
      <c r="H74" s="10" t="s">
        <v>733</v>
      </c>
      <c r="I74" s="187" t="s">
        <v>363</v>
      </c>
      <c r="J74" s="10" t="s">
        <v>364</v>
      </c>
      <c r="K74" s="10" t="s">
        <v>364</v>
      </c>
      <c r="L74" s="10" t="s">
        <v>734</v>
      </c>
    </row>
    <row r="75" spans="1:12" x14ac:dyDescent="0.3">
      <c r="A75" s="10">
        <v>74</v>
      </c>
      <c r="B75" s="10" t="s">
        <v>735</v>
      </c>
      <c r="C75" s="10" t="s">
        <v>736</v>
      </c>
      <c r="D75" s="10" t="s">
        <v>737</v>
      </c>
      <c r="E75" s="180">
        <v>22531</v>
      </c>
      <c r="F75" s="10">
        <v>606673716</v>
      </c>
      <c r="G75" s="186" t="s">
        <v>117</v>
      </c>
      <c r="H75" s="10" t="s">
        <v>738</v>
      </c>
      <c r="I75" s="187" t="s">
        <v>496</v>
      </c>
      <c r="J75" s="10" t="s">
        <v>364</v>
      </c>
      <c r="K75" s="10" t="s">
        <v>364</v>
      </c>
      <c r="L75" s="10" t="s">
        <v>739</v>
      </c>
    </row>
    <row r="76" spans="1:12" x14ac:dyDescent="0.3">
      <c r="A76" s="10">
        <v>75</v>
      </c>
      <c r="B76" s="10" t="s">
        <v>740</v>
      </c>
      <c r="C76" s="10" t="s">
        <v>741</v>
      </c>
      <c r="D76" s="10" t="s">
        <v>742</v>
      </c>
      <c r="E76" s="180">
        <v>24894</v>
      </c>
      <c r="F76" s="10">
        <v>690635329</v>
      </c>
      <c r="G76" s="186" t="s">
        <v>117</v>
      </c>
      <c r="H76" s="10" t="s">
        <v>743</v>
      </c>
      <c r="I76" s="187" t="s">
        <v>377</v>
      </c>
      <c r="J76" s="10" t="s">
        <v>364</v>
      </c>
      <c r="K76" s="10" t="s">
        <v>364</v>
      </c>
      <c r="L76" s="10" t="s">
        <v>744</v>
      </c>
    </row>
    <row r="77" spans="1:12" x14ac:dyDescent="0.3">
      <c r="A77" s="10">
        <v>76</v>
      </c>
      <c r="B77" s="10" t="s">
        <v>745</v>
      </c>
      <c r="C77" s="10" t="s">
        <v>746</v>
      </c>
      <c r="D77" s="10" t="s">
        <v>747</v>
      </c>
      <c r="E77" s="180">
        <v>29691</v>
      </c>
      <c r="F77" s="10">
        <v>686032237</v>
      </c>
      <c r="G77" s="186" t="s">
        <v>117</v>
      </c>
      <c r="H77" s="10" t="s">
        <v>748</v>
      </c>
      <c r="I77" s="187" t="s">
        <v>363</v>
      </c>
      <c r="J77" s="10" t="s">
        <v>364</v>
      </c>
      <c r="K77" s="10" t="s">
        <v>364</v>
      </c>
      <c r="L77" s="10" t="s">
        <v>551</v>
      </c>
    </row>
    <row r="78" spans="1:12" x14ac:dyDescent="0.3">
      <c r="A78" s="10">
        <v>77</v>
      </c>
      <c r="B78" s="10" t="s">
        <v>334</v>
      </c>
      <c r="C78" s="10" t="s">
        <v>749</v>
      </c>
      <c r="D78" s="10" t="s">
        <v>750</v>
      </c>
      <c r="E78" s="180">
        <v>23475</v>
      </c>
      <c r="F78" s="10">
        <v>646707399</v>
      </c>
      <c r="G78" s="186" t="s">
        <v>117</v>
      </c>
      <c r="H78" s="10" t="s">
        <v>751</v>
      </c>
      <c r="I78" s="187" t="s">
        <v>590</v>
      </c>
      <c r="J78" s="10" t="s">
        <v>515</v>
      </c>
      <c r="K78" s="10" t="s">
        <v>364</v>
      </c>
      <c r="L78" s="10" t="s">
        <v>752</v>
      </c>
    </row>
    <row r="79" spans="1:12" x14ac:dyDescent="0.3">
      <c r="A79" s="10">
        <v>78</v>
      </c>
      <c r="B79" s="10" t="s">
        <v>753</v>
      </c>
      <c r="C79" s="10" t="s">
        <v>754</v>
      </c>
      <c r="D79" s="10" t="s">
        <v>755</v>
      </c>
      <c r="E79" s="180">
        <v>28286</v>
      </c>
      <c r="F79" s="10">
        <v>652678193</v>
      </c>
      <c r="G79" s="186" t="s">
        <v>117</v>
      </c>
      <c r="H79" s="10" t="s">
        <v>748</v>
      </c>
      <c r="I79" s="187" t="s">
        <v>363</v>
      </c>
      <c r="J79" s="10" t="s">
        <v>364</v>
      </c>
      <c r="K79" s="10" t="s">
        <v>364</v>
      </c>
      <c r="L79" s="10" t="s">
        <v>756</v>
      </c>
    </row>
    <row r="80" spans="1:12" x14ac:dyDescent="0.3">
      <c r="A80" s="10">
        <v>79</v>
      </c>
      <c r="B80" s="10" t="s">
        <v>757</v>
      </c>
      <c r="C80" s="10" t="s">
        <v>758</v>
      </c>
      <c r="D80" s="10" t="s">
        <v>388</v>
      </c>
      <c r="E80" s="180">
        <v>19818</v>
      </c>
      <c r="F80" s="10">
        <v>660576667</v>
      </c>
      <c r="G80" s="186" t="s">
        <v>117</v>
      </c>
      <c r="H80" s="10" t="s">
        <v>759</v>
      </c>
      <c r="I80" s="187" t="s">
        <v>396</v>
      </c>
      <c r="J80" s="10" t="s">
        <v>364</v>
      </c>
      <c r="K80" s="10" t="s">
        <v>364</v>
      </c>
      <c r="L80" s="10" t="s">
        <v>760</v>
      </c>
    </row>
    <row r="81" spans="1:12" x14ac:dyDescent="0.3">
      <c r="A81" s="10">
        <v>80</v>
      </c>
      <c r="B81" s="10" t="s">
        <v>761</v>
      </c>
      <c r="C81" s="10" t="s">
        <v>762</v>
      </c>
      <c r="D81" s="10" t="s">
        <v>763</v>
      </c>
      <c r="E81" s="180">
        <v>20052</v>
      </c>
      <c r="F81" s="10">
        <v>679621132</v>
      </c>
      <c r="G81" s="186" t="s">
        <v>117</v>
      </c>
      <c r="H81" s="10" t="s">
        <v>764</v>
      </c>
      <c r="I81" s="187" t="s">
        <v>396</v>
      </c>
      <c r="J81" s="10" t="s">
        <v>364</v>
      </c>
      <c r="K81" s="10" t="s">
        <v>364</v>
      </c>
      <c r="L81" s="10" t="s">
        <v>765</v>
      </c>
    </row>
    <row r="82" spans="1:12" x14ac:dyDescent="0.3">
      <c r="A82" s="10">
        <v>81</v>
      </c>
      <c r="B82" s="10" t="s">
        <v>766</v>
      </c>
      <c r="C82" s="10" t="s">
        <v>767</v>
      </c>
      <c r="D82" s="10" t="s">
        <v>768</v>
      </c>
      <c r="E82" s="180">
        <v>23565</v>
      </c>
      <c r="F82" s="10">
        <v>639820100</v>
      </c>
      <c r="G82" s="186" t="s">
        <v>118</v>
      </c>
      <c r="H82" s="10" t="s">
        <v>769</v>
      </c>
      <c r="I82" s="187" t="s">
        <v>396</v>
      </c>
      <c r="J82" s="10" t="s">
        <v>364</v>
      </c>
      <c r="K82" s="10" t="s">
        <v>364</v>
      </c>
      <c r="L82" s="10" t="s">
        <v>430</v>
      </c>
    </row>
    <row r="83" spans="1:12" x14ac:dyDescent="0.3">
      <c r="A83" s="10">
        <v>82</v>
      </c>
      <c r="B83" s="10" t="s">
        <v>770</v>
      </c>
      <c r="C83" s="10" t="s">
        <v>771</v>
      </c>
      <c r="D83" s="10" t="s">
        <v>772</v>
      </c>
      <c r="E83" s="180">
        <v>23258</v>
      </c>
      <c r="F83" s="10" t="s">
        <v>773</v>
      </c>
      <c r="G83" s="186" t="s">
        <v>117</v>
      </c>
      <c r="H83" s="10" t="s">
        <v>774</v>
      </c>
      <c r="I83" s="187" t="s">
        <v>396</v>
      </c>
      <c r="J83" s="10" t="s">
        <v>364</v>
      </c>
      <c r="K83" s="10" t="s">
        <v>364</v>
      </c>
      <c r="L83" s="10" t="s">
        <v>775</v>
      </c>
    </row>
    <row r="84" spans="1:12" x14ac:dyDescent="0.3">
      <c r="A84" s="10">
        <v>83</v>
      </c>
      <c r="B84" s="10" t="s">
        <v>776</v>
      </c>
      <c r="C84" s="10" t="s">
        <v>777</v>
      </c>
      <c r="D84" s="10" t="s">
        <v>778</v>
      </c>
      <c r="E84" s="180">
        <v>21519</v>
      </c>
      <c r="F84" s="10">
        <v>630821734</v>
      </c>
      <c r="G84" s="186" t="s">
        <v>117</v>
      </c>
      <c r="H84" s="10" t="s">
        <v>779</v>
      </c>
      <c r="I84" s="187" t="s">
        <v>396</v>
      </c>
      <c r="J84" s="10" t="s">
        <v>364</v>
      </c>
      <c r="K84" s="10" t="s">
        <v>364</v>
      </c>
      <c r="L84" s="10" t="s">
        <v>780</v>
      </c>
    </row>
    <row r="85" spans="1:12" x14ac:dyDescent="0.3">
      <c r="A85" s="10">
        <v>84</v>
      </c>
      <c r="B85" s="10" t="s">
        <v>781</v>
      </c>
      <c r="C85" s="10" t="s">
        <v>782</v>
      </c>
      <c r="D85" s="10" t="s">
        <v>53</v>
      </c>
      <c r="E85" s="180">
        <v>20084</v>
      </c>
      <c r="F85" s="10">
        <v>620752791</v>
      </c>
      <c r="G85" s="186" t="s">
        <v>118</v>
      </c>
      <c r="H85" s="10" t="s">
        <v>783</v>
      </c>
      <c r="I85" s="187" t="s">
        <v>396</v>
      </c>
      <c r="J85" s="10" t="s">
        <v>364</v>
      </c>
      <c r="K85" s="10" t="s">
        <v>364</v>
      </c>
      <c r="L85" s="10" t="s">
        <v>784</v>
      </c>
    </row>
    <row r="86" spans="1:12" x14ac:dyDescent="0.3">
      <c r="A86" s="10">
        <v>85</v>
      </c>
      <c r="B86" s="10" t="s">
        <v>785</v>
      </c>
      <c r="C86" s="10" t="s">
        <v>786</v>
      </c>
      <c r="D86" s="10" t="s">
        <v>787</v>
      </c>
      <c r="E86" s="180">
        <v>26804</v>
      </c>
      <c r="F86" s="10">
        <v>606502244</v>
      </c>
      <c r="G86" s="186" t="s">
        <v>117</v>
      </c>
      <c r="H86" s="10" t="s">
        <v>788</v>
      </c>
      <c r="I86" s="187" t="s">
        <v>496</v>
      </c>
      <c r="J86" s="10" t="s">
        <v>364</v>
      </c>
      <c r="K86" s="10" t="s">
        <v>364</v>
      </c>
      <c r="L86" s="10" t="s">
        <v>789</v>
      </c>
    </row>
    <row r="87" spans="1:12" x14ac:dyDescent="0.3">
      <c r="A87" s="10">
        <v>86</v>
      </c>
      <c r="B87" s="10" t="s">
        <v>790</v>
      </c>
      <c r="C87" s="10" t="s">
        <v>791</v>
      </c>
      <c r="D87" s="10" t="s">
        <v>792</v>
      </c>
      <c r="E87" s="180">
        <v>22730</v>
      </c>
      <c r="F87" s="10">
        <v>617868873</v>
      </c>
      <c r="G87" s="186" t="s">
        <v>117</v>
      </c>
      <c r="H87" s="10" t="s">
        <v>793</v>
      </c>
      <c r="I87" s="187" t="s">
        <v>396</v>
      </c>
      <c r="J87" s="10" t="s">
        <v>364</v>
      </c>
      <c r="K87" s="10" t="s">
        <v>364</v>
      </c>
      <c r="L87" s="10" t="s">
        <v>789</v>
      </c>
    </row>
    <row r="88" spans="1:12" x14ac:dyDescent="0.3">
      <c r="A88" s="10">
        <v>87</v>
      </c>
      <c r="B88" s="10" t="s">
        <v>794</v>
      </c>
      <c r="C88" s="10" t="s">
        <v>795</v>
      </c>
      <c r="D88" s="10" t="s">
        <v>796</v>
      </c>
      <c r="E88" s="180">
        <v>21986</v>
      </c>
      <c r="F88" s="10">
        <v>696181928</v>
      </c>
      <c r="G88" s="186" t="s">
        <v>117</v>
      </c>
      <c r="H88" s="10" t="s">
        <v>797</v>
      </c>
      <c r="I88" s="187" t="s">
        <v>396</v>
      </c>
      <c r="J88" s="10" t="s">
        <v>364</v>
      </c>
      <c r="K88" s="10" t="s">
        <v>364</v>
      </c>
      <c r="L88" s="10" t="s">
        <v>789</v>
      </c>
    </row>
    <row r="89" spans="1:12" x14ac:dyDescent="0.3">
      <c r="A89" s="10">
        <v>88</v>
      </c>
      <c r="B89" s="10" t="s">
        <v>798</v>
      </c>
      <c r="C89" s="10" t="s">
        <v>799</v>
      </c>
      <c r="D89" s="10" t="s">
        <v>800</v>
      </c>
      <c r="E89" s="180">
        <v>20624</v>
      </c>
      <c r="F89" s="10">
        <v>696181928</v>
      </c>
      <c r="G89" s="186" t="s">
        <v>117</v>
      </c>
      <c r="H89" s="10" t="s">
        <v>801</v>
      </c>
      <c r="I89" s="187" t="s">
        <v>396</v>
      </c>
      <c r="J89" s="10" t="s">
        <v>364</v>
      </c>
      <c r="K89" s="10" t="s">
        <v>364</v>
      </c>
      <c r="L89" s="10" t="s">
        <v>789</v>
      </c>
    </row>
    <row r="90" spans="1:12" x14ac:dyDescent="0.3">
      <c r="A90" s="10">
        <v>89</v>
      </c>
      <c r="B90" s="10" t="s">
        <v>802</v>
      </c>
      <c r="C90" s="10" t="s">
        <v>803</v>
      </c>
      <c r="D90" s="10" t="s">
        <v>804</v>
      </c>
      <c r="E90" s="180">
        <v>27672</v>
      </c>
      <c r="F90" s="10">
        <v>625787517</v>
      </c>
      <c r="G90" s="186" t="s">
        <v>117</v>
      </c>
      <c r="H90" s="10" t="s">
        <v>805</v>
      </c>
      <c r="I90" s="187" t="s">
        <v>590</v>
      </c>
      <c r="J90" s="10" t="s">
        <v>515</v>
      </c>
      <c r="K90" s="10" t="s">
        <v>364</v>
      </c>
      <c r="L90" s="10" t="s">
        <v>806</v>
      </c>
    </row>
    <row r="91" spans="1:12" x14ac:dyDescent="0.3">
      <c r="A91" s="10">
        <v>90</v>
      </c>
      <c r="B91" s="10" t="s">
        <v>807</v>
      </c>
      <c r="C91" s="10" t="s">
        <v>808</v>
      </c>
      <c r="D91" s="10" t="s">
        <v>381</v>
      </c>
      <c r="E91" s="180">
        <v>37054</v>
      </c>
      <c r="F91" s="10" t="s">
        <v>773</v>
      </c>
      <c r="G91" s="186" t="s">
        <v>118</v>
      </c>
      <c r="H91" s="10" t="s">
        <v>809</v>
      </c>
      <c r="I91" s="187" t="s">
        <v>396</v>
      </c>
      <c r="J91" s="10" t="s">
        <v>364</v>
      </c>
      <c r="K91" s="10" t="s">
        <v>364</v>
      </c>
      <c r="L91" s="10" t="s">
        <v>810</v>
      </c>
    </row>
    <row r="92" spans="1:12" x14ac:dyDescent="0.3">
      <c r="A92" s="10">
        <v>91</v>
      </c>
      <c r="B92" s="10" t="s">
        <v>811</v>
      </c>
      <c r="C92" s="10" t="s">
        <v>812</v>
      </c>
      <c r="D92" s="10" t="s">
        <v>813</v>
      </c>
      <c r="E92" s="180">
        <v>23080</v>
      </c>
      <c r="F92" s="10">
        <v>629838908</v>
      </c>
      <c r="G92" s="186" t="s">
        <v>118</v>
      </c>
      <c r="H92" s="10" t="s">
        <v>814</v>
      </c>
      <c r="I92" s="187" t="s">
        <v>396</v>
      </c>
      <c r="J92" s="10" t="s">
        <v>364</v>
      </c>
      <c r="K92" s="10" t="s">
        <v>364</v>
      </c>
      <c r="L92" s="10" t="s">
        <v>815</v>
      </c>
    </row>
    <row r="93" spans="1:12" x14ac:dyDescent="0.3">
      <c r="A93" s="10">
        <v>92</v>
      </c>
      <c r="B93" s="10" t="s">
        <v>816</v>
      </c>
      <c r="C93" s="10" t="s">
        <v>817</v>
      </c>
      <c r="D93" s="10" t="s">
        <v>818</v>
      </c>
      <c r="E93" s="180">
        <v>22080</v>
      </c>
      <c r="F93" s="10">
        <v>629593922</v>
      </c>
      <c r="G93" s="186" t="s">
        <v>118</v>
      </c>
      <c r="H93" s="10" t="s">
        <v>819</v>
      </c>
      <c r="I93" s="187" t="s">
        <v>820</v>
      </c>
      <c r="J93" s="10" t="s">
        <v>364</v>
      </c>
      <c r="K93" s="10" t="s">
        <v>364</v>
      </c>
      <c r="L93" s="10" t="s">
        <v>821</v>
      </c>
    </row>
    <row r="94" spans="1:12" x14ac:dyDescent="0.3">
      <c r="A94" s="10">
        <v>93</v>
      </c>
      <c r="B94" s="10" t="s">
        <v>822</v>
      </c>
      <c r="C94" s="10" t="s">
        <v>823</v>
      </c>
      <c r="D94" s="10" t="s">
        <v>824</v>
      </c>
      <c r="E94" s="180">
        <v>26983</v>
      </c>
      <c r="F94" s="10">
        <v>600835663</v>
      </c>
      <c r="G94" s="186" t="s">
        <v>117</v>
      </c>
      <c r="H94" s="10" t="s">
        <v>825</v>
      </c>
      <c r="I94" s="187" t="s">
        <v>377</v>
      </c>
      <c r="J94" s="10" t="s">
        <v>364</v>
      </c>
      <c r="K94" s="10" t="s">
        <v>364</v>
      </c>
      <c r="L94" s="10" t="s">
        <v>826</v>
      </c>
    </row>
    <row r="95" spans="1:12" x14ac:dyDescent="0.3">
      <c r="A95" s="10">
        <v>94</v>
      </c>
      <c r="B95" s="10" t="s">
        <v>827</v>
      </c>
      <c r="C95" s="10" t="s">
        <v>828</v>
      </c>
      <c r="D95" s="10" t="s">
        <v>829</v>
      </c>
      <c r="E95" s="180">
        <v>20717</v>
      </c>
      <c r="F95" s="10">
        <v>630646531</v>
      </c>
      <c r="G95" s="186" t="s">
        <v>118</v>
      </c>
      <c r="H95" s="10" t="s">
        <v>830</v>
      </c>
      <c r="I95" s="187" t="s">
        <v>457</v>
      </c>
      <c r="J95" s="10" t="s">
        <v>364</v>
      </c>
      <c r="K95" s="10" t="s">
        <v>364</v>
      </c>
      <c r="L95" s="10" t="s">
        <v>831</v>
      </c>
    </row>
    <row r="96" spans="1:12" x14ac:dyDescent="0.3">
      <c r="A96" s="10">
        <v>95</v>
      </c>
      <c r="B96" s="10" t="s">
        <v>832</v>
      </c>
      <c r="C96" s="10" t="s">
        <v>833</v>
      </c>
      <c r="D96" s="10" t="s">
        <v>834</v>
      </c>
      <c r="E96" s="180">
        <v>30077</v>
      </c>
      <c r="F96" s="10">
        <v>663987324</v>
      </c>
      <c r="G96" s="186" t="s">
        <v>118</v>
      </c>
      <c r="H96" s="10" t="s">
        <v>835</v>
      </c>
      <c r="I96" s="187" t="s">
        <v>490</v>
      </c>
      <c r="J96" s="10" t="s">
        <v>364</v>
      </c>
      <c r="K96" s="10" t="s">
        <v>364</v>
      </c>
      <c r="L96" s="10" t="s">
        <v>491</v>
      </c>
    </row>
    <row r="97" spans="1:12" x14ac:dyDescent="0.3">
      <c r="A97" s="10">
        <v>96</v>
      </c>
      <c r="B97" s="10" t="s">
        <v>836</v>
      </c>
      <c r="C97" s="10" t="s">
        <v>837</v>
      </c>
      <c r="D97" s="10" t="s">
        <v>838</v>
      </c>
      <c r="E97" s="180">
        <v>37126</v>
      </c>
      <c r="F97" s="10">
        <v>618383549</v>
      </c>
      <c r="G97" s="186" t="s">
        <v>118</v>
      </c>
      <c r="H97" s="10" t="s">
        <v>839</v>
      </c>
      <c r="I97" s="187" t="s">
        <v>390</v>
      </c>
      <c r="J97" s="10" t="s">
        <v>364</v>
      </c>
      <c r="K97" s="10" t="s">
        <v>364</v>
      </c>
      <c r="L97" s="10" t="s">
        <v>840</v>
      </c>
    </row>
    <row r="98" spans="1:12" x14ac:dyDescent="0.3">
      <c r="A98" s="10">
        <v>97</v>
      </c>
      <c r="B98" s="10" t="s">
        <v>841</v>
      </c>
      <c r="C98" s="10" t="s">
        <v>842</v>
      </c>
      <c r="D98" s="10" t="s">
        <v>843</v>
      </c>
      <c r="E98" s="180">
        <v>23155</v>
      </c>
      <c r="F98" s="10">
        <v>618383549</v>
      </c>
      <c r="G98" s="186" t="s">
        <v>118</v>
      </c>
      <c r="H98" s="10" t="s">
        <v>839</v>
      </c>
      <c r="I98" s="187" t="s">
        <v>390</v>
      </c>
      <c r="J98" s="10" t="s">
        <v>364</v>
      </c>
      <c r="K98" s="10" t="s">
        <v>364</v>
      </c>
      <c r="L98" s="10" t="s">
        <v>840</v>
      </c>
    </row>
    <row r="99" spans="1:12" x14ac:dyDescent="0.3">
      <c r="A99" s="10">
        <v>98</v>
      </c>
      <c r="B99" s="10" t="s">
        <v>844</v>
      </c>
      <c r="C99" s="10" t="s">
        <v>845</v>
      </c>
      <c r="D99" s="10" t="s">
        <v>846</v>
      </c>
      <c r="E99" s="180">
        <v>22003</v>
      </c>
      <c r="F99" s="10">
        <v>636808388</v>
      </c>
      <c r="G99" s="186" t="s">
        <v>118</v>
      </c>
      <c r="H99" s="10" t="s">
        <v>847</v>
      </c>
      <c r="I99" s="187" t="s">
        <v>390</v>
      </c>
      <c r="J99" s="10" t="s">
        <v>364</v>
      </c>
      <c r="K99" s="10" t="s">
        <v>364</v>
      </c>
      <c r="L99" s="10" t="s">
        <v>848</v>
      </c>
    </row>
    <row r="100" spans="1:12" x14ac:dyDescent="0.3">
      <c r="A100" s="10">
        <v>99</v>
      </c>
      <c r="B100" s="10" t="s">
        <v>849</v>
      </c>
      <c r="C100" s="10" t="s">
        <v>850</v>
      </c>
      <c r="D100" s="10" t="s">
        <v>851</v>
      </c>
      <c r="E100" s="180">
        <v>26636</v>
      </c>
      <c r="F100" s="10">
        <v>654160301</v>
      </c>
      <c r="G100" s="186" t="s">
        <v>118</v>
      </c>
      <c r="H100" s="10" t="s">
        <v>852</v>
      </c>
      <c r="I100" s="187" t="s">
        <v>390</v>
      </c>
      <c r="J100" s="10" t="s">
        <v>364</v>
      </c>
      <c r="K100" s="10" t="s">
        <v>364</v>
      </c>
      <c r="L100" s="10" t="s">
        <v>853</v>
      </c>
    </row>
    <row r="101" spans="1:12" x14ac:dyDescent="0.3">
      <c r="A101" s="10">
        <v>100</v>
      </c>
      <c r="B101" s="10" t="s">
        <v>854</v>
      </c>
      <c r="C101" s="10" t="s">
        <v>493</v>
      </c>
      <c r="D101" s="10" t="s">
        <v>855</v>
      </c>
      <c r="E101" s="180">
        <v>29808</v>
      </c>
      <c r="F101" s="10">
        <v>647792656</v>
      </c>
      <c r="G101" s="186" t="s">
        <v>117</v>
      </c>
      <c r="H101" s="10" t="s">
        <v>856</v>
      </c>
      <c r="I101" s="187" t="s">
        <v>363</v>
      </c>
      <c r="J101" s="10" t="s">
        <v>364</v>
      </c>
      <c r="K101" s="10" t="s">
        <v>364</v>
      </c>
      <c r="L101" s="10" t="s">
        <v>857</v>
      </c>
    </row>
    <row r="104" spans="1:12" x14ac:dyDescent="0.3">
      <c r="B104" t="s">
        <v>858</v>
      </c>
    </row>
  </sheetData>
  <conditionalFormatting sqref="B1:B101 B104">
    <cfRule type="duplicateValues" dxfId="1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4"/>
  <sheetViews>
    <sheetView workbookViewId="0">
      <selection activeCell="A3" sqref="A3"/>
    </sheetView>
  </sheetViews>
  <sheetFormatPr baseColWidth="10" defaultRowHeight="14.4" x14ac:dyDescent="0.3"/>
  <cols>
    <col min="2" max="2" width="11.21875" bestFit="1" customWidth="1"/>
    <col min="3" max="3" width="21.5546875" bestFit="1" customWidth="1"/>
    <col min="4" max="4" width="18.33203125" bestFit="1" customWidth="1"/>
    <col min="5" max="5" width="10.5546875" bestFit="1" customWidth="1"/>
    <col min="6" max="6" width="11.33203125" bestFit="1" customWidth="1"/>
    <col min="7" max="7" width="6.77734375" bestFit="1" customWidth="1"/>
    <col min="8" max="8" width="43.88671875" bestFit="1" customWidth="1"/>
    <col min="9" max="9" width="10.5546875" bestFit="1" customWidth="1"/>
    <col min="10" max="10" width="18.6640625" bestFit="1" customWidth="1"/>
    <col min="11" max="11" width="10.77734375" bestFit="1" customWidth="1"/>
    <col min="12" max="12" width="32.33203125" bestFit="1" customWidth="1"/>
  </cols>
  <sheetData>
    <row r="2" spans="1:12" x14ac:dyDescent="0.3">
      <c r="A2" s="104" t="s">
        <v>145</v>
      </c>
      <c r="B2" s="104" t="s">
        <v>144</v>
      </c>
      <c r="C2" s="104" t="s">
        <v>147</v>
      </c>
      <c r="D2" s="104" t="s">
        <v>146</v>
      </c>
      <c r="E2" s="104" t="s">
        <v>866</v>
      </c>
      <c r="F2" s="104" t="s">
        <v>865</v>
      </c>
      <c r="G2" s="104" t="s">
        <v>992</v>
      </c>
      <c r="H2" s="104" t="s">
        <v>861</v>
      </c>
      <c r="I2" s="104" t="s">
        <v>862</v>
      </c>
      <c r="J2" s="104" t="s">
        <v>863</v>
      </c>
      <c r="K2" s="104" t="s">
        <v>993</v>
      </c>
      <c r="L2" s="104" t="s">
        <v>864</v>
      </c>
    </row>
    <row r="3" spans="1:12" x14ac:dyDescent="0.3">
      <c r="A3" s="98">
        <v>1</v>
      </c>
      <c r="B3" s="98" t="s">
        <v>280</v>
      </c>
      <c r="C3" s="7" t="s">
        <v>149</v>
      </c>
      <c r="D3" s="7" t="s">
        <v>148</v>
      </c>
      <c r="E3" s="180">
        <v>18629</v>
      </c>
      <c r="F3" s="10">
        <v>967523719</v>
      </c>
      <c r="G3" s="10"/>
      <c r="H3" s="10" t="s">
        <v>870</v>
      </c>
      <c r="I3" s="10" t="s">
        <v>457</v>
      </c>
      <c r="J3" s="10" t="s">
        <v>871</v>
      </c>
      <c r="K3" s="10" t="s">
        <v>871</v>
      </c>
      <c r="L3" s="10" t="s">
        <v>872</v>
      </c>
    </row>
    <row r="4" spans="1:12" x14ac:dyDescent="0.3">
      <c r="A4" s="181">
        <v>2</v>
      </c>
      <c r="B4" s="181" t="s">
        <v>281</v>
      </c>
      <c r="C4" s="182" t="s">
        <v>151</v>
      </c>
      <c r="D4" s="182" t="s">
        <v>150</v>
      </c>
      <c r="E4" s="184">
        <v>18905</v>
      </c>
      <c r="F4" s="183"/>
      <c r="G4" s="183"/>
      <c r="H4" s="183" t="s">
        <v>874</v>
      </c>
      <c r="I4" s="183" t="s">
        <v>496</v>
      </c>
      <c r="J4" s="183" t="s">
        <v>871</v>
      </c>
      <c r="K4" s="10" t="s">
        <v>871</v>
      </c>
      <c r="L4" s="183" t="s">
        <v>875</v>
      </c>
    </row>
    <row r="5" spans="1:12" x14ac:dyDescent="0.3">
      <c r="A5" s="98">
        <v>3</v>
      </c>
      <c r="B5" s="98" t="s">
        <v>282</v>
      </c>
      <c r="C5" s="7" t="s">
        <v>153</v>
      </c>
      <c r="D5" s="7" t="s">
        <v>152</v>
      </c>
      <c r="E5" s="180">
        <v>19979</v>
      </c>
      <c r="F5" s="10">
        <v>967228103</v>
      </c>
      <c r="G5" s="10"/>
      <c r="H5" s="10" t="s">
        <v>877</v>
      </c>
      <c r="I5" s="10" t="s">
        <v>377</v>
      </c>
      <c r="J5" s="10" t="s">
        <v>871</v>
      </c>
      <c r="K5" s="10" t="s">
        <v>871</v>
      </c>
      <c r="L5" s="10" t="s">
        <v>878</v>
      </c>
    </row>
    <row r="6" spans="1:12" x14ac:dyDescent="0.3">
      <c r="A6" s="181">
        <v>4</v>
      </c>
      <c r="B6" s="181" t="s">
        <v>283</v>
      </c>
      <c r="C6" s="182" t="s">
        <v>155</v>
      </c>
      <c r="D6" s="182" t="s">
        <v>154</v>
      </c>
      <c r="E6" s="184">
        <v>21007</v>
      </c>
      <c r="F6" s="183">
        <v>636808388</v>
      </c>
      <c r="G6" s="183" t="s">
        <v>117</v>
      </c>
      <c r="H6" s="183" t="s">
        <v>879</v>
      </c>
      <c r="I6" s="183" t="s">
        <v>390</v>
      </c>
      <c r="J6" s="183" t="s">
        <v>871</v>
      </c>
      <c r="K6" s="10" t="s">
        <v>871</v>
      </c>
      <c r="L6" s="183" t="s">
        <v>848</v>
      </c>
    </row>
    <row r="7" spans="1:12" x14ac:dyDescent="0.3">
      <c r="A7" s="98">
        <v>5</v>
      </c>
      <c r="B7" s="98" t="s">
        <v>284</v>
      </c>
      <c r="C7" s="7" t="s">
        <v>157</v>
      </c>
      <c r="D7" s="7" t="s">
        <v>156</v>
      </c>
      <c r="E7" s="180">
        <v>20253</v>
      </c>
      <c r="F7" s="10">
        <v>967232482</v>
      </c>
      <c r="G7" s="10" t="s">
        <v>117</v>
      </c>
      <c r="H7" s="10" t="s">
        <v>880</v>
      </c>
      <c r="I7" s="10" t="s">
        <v>377</v>
      </c>
      <c r="J7" s="10" t="s">
        <v>871</v>
      </c>
      <c r="K7" s="10" t="s">
        <v>871</v>
      </c>
      <c r="L7" s="10" t="s">
        <v>881</v>
      </c>
    </row>
    <row r="8" spans="1:12" x14ac:dyDescent="0.3">
      <c r="A8" s="99">
        <v>6</v>
      </c>
      <c r="B8" s="99" t="s">
        <v>285</v>
      </c>
      <c r="C8" s="100" t="s">
        <v>159</v>
      </c>
      <c r="D8" s="100" t="s">
        <v>158</v>
      </c>
      <c r="E8" s="184"/>
      <c r="F8" s="183">
        <v>967232506</v>
      </c>
      <c r="G8" s="183"/>
      <c r="H8" s="183" t="s">
        <v>882</v>
      </c>
      <c r="I8" s="183" t="s">
        <v>457</v>
      </c>
      <c r="J8" s="183" t="s">
        <v>871</v>
      </c>
      <c r="K8" s="10" t="s">
        <v>871</v>
      </c>
      <c r="L8" s="183" t="s">
        <v>883</v>
      </c>
    </row>
    <row r="9" spans="1:12" x14ac:dyDescent="0.3">
      <c r="A9" s="98">
        <v>7</v>
      </c>
      <c r="B9" s="101" t="s">
        <v>286</v>
      </c>
      <c r="C9" s="7" t="s">
        <v>160</v>
      </c>
      <c r="D9" s="7" t="s">
        <v>150</v>
      </c>
      <c r="E9" s="180">
        <v>20811</v>
      </c>
      <c r="F9" s="10">
        <v>967224969</v>
      </c>
      <c r="G9" s="10" t="s">
        <v>117</v>
      </c>
      <c r="H9" s="10" t="s">
        <v>884</v>
      </c>
      <c r="I9" s="10" t="s">
        <v>363</v>
      </c>
      <c r="J9" s="10" t="s">
        <v>871</v>
      </c>
      <c r="K9" s="10" t="s">
        <v>871</v>
      </c>
      <c r="L9" s="10" t="s">
        <v>885</v>
      </c>
    </row>
    <row r="10" spans="1:12" x14ac:dyDescent="0.3">
      <c r="A10" s="99">
        <v>8</v>
      </c>
      <c r="B10" s="99" t="s">
        <v>287</v>
      </c>
      <c r="C10" s="100" t="s">
        <v>162</v>
      </c>
      <c r="D10" s="100" t="s">
        <v>161</v>
      </c>
      <c r="E10" s="184">
        <v>24111</v>
      </c>
      <c r="F10" s="183">
        <v>658265207</v>
      </c>
      <c r="G10" s="183"/>
      <c r="H10" s="183" t="s">
        <v>886</v>
      </c>
      <c r="I10" s="183" t="s">
        <v>390</v>
      </c>
      <c r="J10" s="183" t="s">
        <v>871</v>
      </c>
      <c r="K10" s="10" t="s">
        <v>871</v>
      </c>
      <c r="L10" s="183" t="s">
        <v>887</v>
      </c>
    </row>
    <row r="11" spans="1:12" x14ac:dyDescent="0.3">
      <c r="A11" s="98">
        <v>9</v>
      </c>
      <c r="B11" s="98" t="s">
        <v>294</v>
      </c>
      <c r="C11" s="7" t="s">
        <v>164</v>
      </c>
      <c r="D11" s="7" t="s">
        <v>163</v>
      </c>
      <c r="E11" s="180"/>
      <c r="F11" s="10"/>
      <c r="G11" s="10"/>
      <c r="H11" s="10" t="s">
        <v>888</v>
      </c>
      <c r="I11" s="10" t="s">
        <v>457</v>
      </c>
      <c r="J11" s="10" t="s">
        <v>871</v>
      </c>
      <c r="K11" s="10" t="s">
        <v>871</v>
      </c>
      <c r="L11" s="10"/>
    </row>
    <row r="12" spans="1:12" x14ac:dyDescent="0.3">
      <c r="A12" s="99">
        <v>10</v>
      </c>
      <c r="B12" s="99" t="s">
        <v>288</v>
      </c>
      <c r="C12" s="100" t="s">
        <v>166</v>
      </c>
      <c r="D12" s="100" t="s">
        <v>165</v>
      </c>
      <c r="E12" s="184">
        <v>18278</v>
      </c>
      <c r="F12" s="183">
        <v>967231327</v>
      </c>
      <c r="G12" s="183"/>
      <c r="H12" s="183" t="s">
        <v>889</v>
      </c>
      <c r="I12" s="183" t="s">
        <v>457</v>
      </c>
      <c r="J12" s="183" t="s">
        <v>871</v>
      </c>
      <c r="K12" s="10" t="s">
        <v>871</v>
      </c>
      <c r="L12" s="183"/>
    </row>
    <row r="13" spans="1:12" x14ac:dyDescent="0.3">
      <c r="A13" s="98">
        <v>11</v>
      </c>
      <c r="B13" s="98" t="s">
        <v>289</v>
      </c>
      <c r="C13" s="7" t="s">
        <v>167</v>
      </c>
      <c r="D13" s="7" t="s">
        <v>161</v>
      </c>
      <c r="E13" s="180">
        <v>24587</v>
      </c>
      <c r="F13" s="10">
        <v>600921946</v>
      </c>
      <c r="G13" s="10"/>
      <c r="H13" s="10" t="s">
        <v>890</v>
      </c>
      <c r="I13" s="10" t="s">
        <v>496</v>
      </c>
      <c r="J13" s="10" t="s">
        <v>871</v>
      </c>
      <c r="K13" s="10" t="s">
        <v>871</v>
      </c>
      <c r="L13" s="10" t="s">
        <v>891</v>
      </c>
    </row>
    <row r="14" spans="1:12" x14ac:dyDescent="0.3">
      <c r="A14" s="99">
        <v>12</v>
      </c>
      <c r="B14" s="102" t="s">
        <v>290</v>
      </c>
      <c r="C14" s="100" t="s">
        <v>169</v>
      </c>
      <c r="D14" s="100" t="s">
        <v>168</v>
      </c>
      <c r="E14" s="184">
        <v>27487</v>
      </c>
      <c r="F14" s="183">
        <v>967215693</v>
      </c>
      <c r="G14" s="183"/>
      <c r="H14" s="183" t="s">
        <v>893</v>
      </c>
      <c r="I14" s="183" t="s">
        <v>457</v>
      </c>
      <c r="J14" s="183" t="s">
        <v>871</v>
      </c>
      <c r="K14" s="10" t="s">
        <v>871</v>
      </c>
      <c r="L14" s="183" t="s">
        <v>894</v>
      </c>
    </row>
    <row r="15" spans="1:12" x14ac:dyDescent="0.3">
      <c r="A15" s="98">
        <v>13</v>
      </c>
      <c r="B15" s="98" t="s">
        <v>291</v>
      </c>
      <c r="C15" s="7" t="s">
        <v>171</v>
      </c>
      <c r="D15" s="7" t="s">
        <v>170</v>
      </c>
      <c r="E15" s="180">
        <v>18904</v>
      </c>
      <c r="F15" s="10">
        <v>967239461</v>
      </c>
      <c r="G15" s="10"/>
      <c r="H15" s="10" t="s">
        <v>895</v>
      </c>
      <c r="I15" s="10" t="s">
        <v>496</v>
      </c>
      <c r="J15" s="10" t="s">
        <v>871</v>
      </c>
      <c r="K15" s="10" t="s">
        <v>871</v>
      </c>
      <c r="L15" s="10"/>
    </row>
    <row r="16" spans="1:12" x14ac:dyDescent="0.3">
      <c r="A16" s="99">
        <v>14</v>
      </c>
      <c r="B16" s="99" t="s">
        <v>292</v>
      </c>
      <c r="C16" s="100" t="s">
        <v>173</v>
      </c>
      <c r="D16" s="100" t="s">
        <v>172</v>
      </c>
      <c r="E16" s="184">
        <v>16424</v>
      </c>
      <c r="F16" s="183">
        <v>967312258</v>
      </c>
      <c r="G16" s="183"/>
      <c r="H16" s="183" t="s">
        <v>897</v>
      </c>
      <c r="I16" s="183" t="s">
        <v>363</v>
      </c>
      <c r="J16" s="183" t="s">
        <v>871</v>
      </c>
      <c r="K16" s="10" t="s">
        <v>871</v>
      </c>
      <c r="L16" s="183"/>
    </row>
    <row r="17" spans="1:12" x14ac:dyDescent="0.3">
      <c r="A17" s="99">
        <v>16</v>
      </c>
      <c r="B17" s="99" t="s">
        <v>293</v>
      </c>
      <c r="C17" s="100" t="s">
        <v>175</v>
      </c>
      <c r="D17" s="100" t="s">
        <v>174</v>
      </c>
      <c r="E17" s="184">
        <v>28050</v>
      </c>
      <c r="F17" s="183">
        <v>967240792</v>
      </c>
      <c r="G17" s="183"/>
      <c r="H17" s="183" t="s">
        <v>898</v>
      </c>
      <c r="I17" s="183" t="s">
        <v>457</v>
      </c>
      <c r="J17" s="183" t="s">
        <v>899</v>
      </c>
      <c r="K17" s="183" t="s">
        <v>871</v>
      </c>
      <c r="L17" s="183" t="s">
        <v>900</v>
      </c>
    </row>
    <row r="18" spans="1:12" x14ac:dyDescent="0.3">
      <c r="A18" s="99">
        <v>18</v>
      </c>
      <c r="B18" s="99" t="s">
        <v>295</v>
      </c>
      <c r="C18" s="100" t="s">
        <v>177</v>
      </c>
      <c r="D18" s="100" t="s">
        <v>176</v>
      </c>
      <c r="E18" s="184">
        <v>20030</v>
      </c>
      <c r="F18" s="183">
        <v>967227183</v>
      </c>
      <c r="G18" s="183"/>
      <c r="H18" s="183" t="s">
        <v>901</v>
      </c>
      <c r="I18" s="183" t="s">
        <v>377</v>
      </c>
      <c r="J18" s="183" t="s">
        <v>871</v>
      </c>
      <c r="K18" s="183" t="s">
        <v>871</v>
      </c>
      <c r="L18" s="183" t="s">
        <v>902</v>
      </c>
    </row>
    <row r="19" spans="1:12" x14ac:dyDescent="0.3">
      <c r="A19" s="98">
        <v>19</v>
      </c>
      <c r="B19" s="98" t="s">
        <v>296</v>
      </c>
      <c r="C19" s="7" t="s">
        <v>179</v>
      </c>
      <c r="D19" s="7" t="s">
        <v>178</v>
      </c>
      <c r="E19" s="180">
        <v>22414</v>
      </c>
      <c r="F19" s="10">
        <v>636243596</v>
      </c>
      <c r="G19" s="10" t="s">
        <v>117</v>
      </c>
      <c r="H19" s="10" t="s">
        <v>903</v>
      </c>
      <c r="I19" s="10" t="s">
        <v>377</v>
      </c>
      <c r="J19" s="10" t="s">
        <v>871</v>
      </c>
      <c r="K19" s="183" t="s">
        <v>871</v>
      </c>
      <c r="L19" s="10" t="s">
        <v>904</v>
      </c>
    </row>
    <row r="20" spans="1:12" x14ac:dyDescent="0.3">
      <c r="A20" s="99">
        <v>20</v>
      </c>
      <c r="B20" s="99" t="s">
        <v>297</v>
      </c>
      <c r="C20" s="100" t="s">
        <v>181</v>
      </c>
      <c r="D20" s="100" t="s">
        <v>180</v>
      </c>
      <c r="E20" s="184">
        <v>20815</v>
      </c>
      <c r="F20" s="183">
        <v>617737665</v>
      </c>
      <c r="G20" s="183"/>
      <c r="H20" s="183" t="s">
        <v>906</v>
      </c>
      <c r="I20" s="183" t="s">
        <v>390</v>
      </c>
      <c r="J20" s="183" t="s">
        <v>871</v>
      </c>
      <c r="K20" s="183" t="s">
        <v>871</v>
      </c>
      <c r="L20" s="183" t="s">
        <v>907</v>
      </c>
    </row>
    <row r="21" spans="1:12" x14ac:dyDescent="0.3">
      <c r="A21" s="98">
        <v>21</v>
      </c>
      <c r="B21" s="103" t="s">
        <v>298</v>
      </c>
      <c r="C21" s="7" t="s">
        <v>183</v>
      </c>
      <c r="D21" s="7" t="s">
        <v>182</v>
      </c>
      <c r="E21" s="180">
        <v>23993</v>
      </c>
      <c r="F21" s="10">
        <v>625335677</v>
      </c>
      <c r="G21" s="10" t="s">
        <v>117</v>
      </c>
      <c r="H21" s="10" t="s">
        <v>908</v>
      </c>
      <c r="I21" s="10" t="s">
        <v>396</v>
      </c>
      <c r="J21" s="10" t="s">
        <v>871</v>
      </c>
      <c r="K21" s="183" t="s">
        <v>871</v>
      </c>
      <c r="L21" s="10" t="s">
        <v>909</v>
      </c>
    </row>
    <row r="22" spans="1:12" x14ac:dyDescent="0.3">
      <c r="A22" s="99">
        <v>22</v>
      </c>
      <c r="B22" s="102" t="s">
        <v>299</v>
      </c>
      <c r="C22" s="100" t="s">
        <v>185</v>
      </c>
      <c r="D22" s="100" t="s">
        <v>184</v>
      </c>
      <c r="E22" s="184">
        <v>20730</v>
      </c>
      <c r="F22" s="183">
        <v>629971819</v>
      </c>
      <c r="G22" s="183"/>
      <c r="H22" s="183" t="s">
        <v>910</v>
      </c>
      <c r="I22" s="183" t="s">
        <v>496</v>
      </c>
      <c r="J22" s="183" t="s">
        <v>871</v>
      </c>
      <c r="K22" s="183" t="s">
        <v>871</v>
      </c>
      <c r="L22" s="183" t="s">
        <v>911</v>
      </c>
    </row>
    <row r="23" spans="1:12" x14ac:dyDescent="0.3">
      <c r="A23" s="98">
        <v>23</v>
      </c>
      <c r="B23" s="98" t="s">
        <v>300</v>
      </c>
      <c r="C23" s="7" t="s">
        <v>187</v>
      </c>
      <c r="D23" s="7" t="s">
        <v>186</v>
      </c>
      <c r="E23" s="180">
        <v>23714</v>
      </c>
      <c r="F23" s="10">
        <v>699508043</v>
      </c>
      <c r="G23" s="10"/>
      <c r="H23" s="10" t="s">
        <v>912</v>
      </c>
      <c r="I23" s="10" t="s">
        <v>390</v>
      </c>
      <c r="J23" s="10" t="s">
        <v>871</v>
      </c>
      <c r="K23" s="183" t="s">
        <v>871</v>
      </c>
      <c r="L23" s="10" t="s">
        <v>913</v>
      </c>
    </row>
    <row r="24" spans="1:12" x14ac:dyDescent="0.3">
      <c r="A24" s="99">
        <v>26</v>
      </c>
      <c r="B24" s="99" t="s">
        <v>301</v>
      </c>
      <c r="C24" s="100" t="s">
        <v>189</v>
      </c>
      <c r="D24" s="100" t="s">
        <v>188</v>
      </c>
      <c r="E24" s="184">
        <v>25497</v>
      </c>
      <c r="F24" s="183">
        <v>967240020</v>
      </c>
      <c r="G24" s="183"/>
      <c r="H24" s="183" t="s">
        <v>916</v>
      </c>
      <c r="I24" s="183" t="s">
        <v>457</v>
      </c>
      <c r="J24" s="183" t="s">
        <v>871</v>
      </c>
      <c r="K24" s="183" t="s">
        <v>871</v>
      </c>
      <c r="L24" s="183"/>
    </row>
    <row r="25" spans="1:12" x14ac:dyDescent="0.3">
      <c r="A25" s="98">
        <v>27</v>
      </c>
      <c r="B25" s="98" t="s">
        <v>302</v>
      </c>
      <c r="C25" s="7" t="s">
        <v>191</v>
      </c>
      <c r="D25" s="7" t="s">
        <v>190</v>
      </c>
      <c r="E25" s="180">
        <v>20595</v>
      </c>
      <c r="F25" s="10">
        <v>967226140</v>
      </c>
      <c r="G25" s="10"/>
      <c r="H25" s="10" t="s">
        <v>917</v>
      </c>
      <c r="I25" s="10" t="s">
        <v>363</v>
      </c>
      <c r="J25" s="10" t="s">
        <v>871</v>
      </c>
      <c r="K25" s="183" t="s">
        <v>871</v>
      </c>
      <c r="L25" s="10"/>
    </row>
    <row r="26" spans="1:12" x14ac:dyDescent="0.3">
      <c r="A26" s="99">
        <v>28</v>
      </c>
      <c r="B26" s="99" t="s">
        <v>303</v>
      </c>
      <c r="C26" s="100" t="s">
        <v>193</v>
      </c>
      <c r="D26" s="100" t="s">
        <v>192</v>
      </c>
      <c r="E26" s="184">
        <v>23097</v>
      </c>
      <c r="F26" s="183">
        <v>654300234</v>
      </c>
      <c r="G26" s="183"/>
      <c r="H26" s="183" t="s">
        <v>918</v>
      </c>
      <c r="I26" s="183" t="s">
        <v>496</v>
      </c>
      <c r="J26" s="183" t="s">
        <v>871</v>
      </c>
      <c r="K26" s="183" t="s">
        <v>871</v>
      </c>
      <c r="L26" s="183" t="s">
        <v>919</v>
      </c>
    </row>
    <row r="27" spans="1:12" x14ac:dyDescent="0.3">
      <c r="A27" s="98">
        <v>29</v>
      </c>
      <c r="B27" s="98" t="s">
        <v>304</v>
      </c>
      <c r="C27" s="7" t="s">
        <v>195</v>
      </c>
      <c r="D27" s="7" t="s">
        <v>194</v>
      </c>
      <c r="E27" s="180">
        <v>18723</v>
      </c>
      <c r="F27" s="10">
        <v>639960849</v>
      </c>
      <c r="G27" s="10"/>
      <c r="H27" s="10" t="s">
        <v>920</v>
      </c>
      <c r="I27" s="10" t="s">
        <v>457</v>
      </c>
      <c r="J27" s="10" t="s">
        <v>871</v>
      </c>
      <c r="K27" s="183" t="s">
        <v>871</v>
      </c>
      <c r="L27" s="10" t="s">
        <v>921</v>
      </c>
    </row>
    <row r="28" spans="1:12" x14ac:dyDescent="0.3">
      <c r="A28" s="99">
        <v>30</v>
      </c>
      <c r="B28" s="99" t="s">
        <v>305</v>
      </c>
      <c r="C28" s="100" t="s">
        <v>197</v>
      </c>
      <c r="D28" s="100" t="s">
        <v>196</v>
      </c>
      <c r="E28" s="184">
        <v>27563</v>
      </c>
      <c r="F28" s="183">
        <v>667689488</v>
      </c>
      <c r="G28" s="183"/>
      <c r="H28" s="183" t="s">
        <v>922</v>
      </c>
      <c r="I28" s="183" t="s">
        <v>496</v>
      </c>
      <c r="J28" s="183" t="s">
        <v>871</v>
      </c>
      <c r="K28" s="183" t="s">
        <v>871</v>
      </c>
      <c r="L28" s="183" t="s">
        <v>923</v>
      </c>
    </row>
    <row r="29" spans="1:12" x14ac:dyDescent="0.3">
      <c r="A29" s="98">
        <v>31</v>
      </c>
      <c r="B29" s="98" t="s">
        <v>306</v>
      </c>
      <c r="C29" s="7" t="s">
        <v>199</v>
      </c>
      <c r="D29" s="7" t="s">
        <v>198</v>
      </c>
      <c r="E29" s="180">
        <v>24898</v>
      </c>
      <c r="F29" s="10">
        <v>648710031</v>
      </c>
      <c r="G29" s="10"/>
      <c r="H29" s="10" t="s">
        <v>925</v>
      </c>
      <c r="I29" s="10" t="s">
        <v>457</v>
      </c>
      <c r="J29" s="10" t="s">
        <v>871</v>
      </c>
      <c r="K29" s="183" t="s">
        <v>871</v>
      </c>
      <c r="L29" s="10" t="s">
        <v>926</v>
      </c>
    </row>
    <row r="30" spans="1:12" x14ac:dyDescent="0.3">
      <c r="A30" s="99">
        <v>32</v>
      </c>
      <c r="B30" s="99" t="s">
        <v>307</v>
      </c>
      <c r="C30" s="100" t="s">
        <v>201</v>
      </c>
      <c r="D30" s="100" t="s">
        <v>200</v>
      </c>
      <c r="E30" s="184">
        <v>20525</v>
      </c>
      <c r="F30" s="183">
        <v>629640135</v>
      </c>
      <c r="G30" s="183"/>
      <c r="H30" s="183" t="s">
        <v>927</v>
      </c>
      <c r="I30" s="183" t="s">
        <v>390</v>
      </c>
      <c r="J30" s="183" t="s">
        <v>871</v>
      </c>
      <c r="K30" s="183" t="s">
        <v>871</v>
      </c>
      <c r="L30" s="183" t="s">
        <v>928</v>
      </c>
    </row>
    <row r="31" spans="1:12" x14ac:dyDescent="0.3">
      <c r="A31" s="98">
        <v>33</v>
      </c>
      <c r="B31" s="98" t="s">
        <v>308</v>
      </c>
      <c r="C31" s="7" t="s">
        <v>203</v>
      </c>
      <c r="D31" s="7" t="s">
        <v>202</v>
      </c>
      <c r="E31" s="180">
        <v>24615</v>
      </c>
      <c r="F31" s="10">
        <v>967194063</v>
      </c>
      <c r="G31" s="10"/>
      <c r="H31" s="10" t="s">
        <v>929</v>
      </c>
      <c r="I31" s="10" t="s">
        <v>396</v>
      </c>
      <c r="J31" s="10" t="s">
        <v>871</v>
      </c>
      <c r="K31" s="183" t="s">
        <v>871</v>
      </c>
      <c r="L31" s="10" t="s">
        <v>930</v>
      </c>
    </row>
    <row r="32" spans="1:12" x14ac:dyDescent="0.3">
      <c r="A32" s="99">
        <v>34</v>
      </c>
      <c r="B32" s="99" t="s">
        <v>309</v>
      </c>
      <c r="C32" s="100" t="s">
        <v>205</v>
      </c>
      <c r="D32" s="100" t="s">
        <v>204</v>
      </c>
      <c r="E32" s="184">
        <v>25592</v>
      </c>
      <c r="F32" s="183">
        <v>967507580</v>
      </c>
      <c r="G32" s="183"/>
      <c r="H32" s="183" t="s">
        <v>931</v>
      </c>
      <c r="I32" s="183" t="s">
        <v>363</v>
      </c>
      <c r="J32" s="183" t="s">
        <v>871</v>
      </c>
      <c r="K32" s="183" t="s">
        <v>871</v>
      </c>
      <c r="L32" s="183" t="s">
        <v>932</v>
      </c>
    </row>
    <row r="33" spans="1:12" x14ac:dyDescent="0.3">
      <c r="A33" s="99">
        <v>36</v>
      </c>
      <c r="B33" s="99" t="s">
        <v>310</v>
      </c>
      <c r="C33" s="100" t="s">
        <v>207</v>
      </c>
      <c r="D33" s="100" t="s">
        <v>206</v>
      </c>
      <c r="E33" s="184"/>
      <c r="F33" s="183">
        <v>690343990</v>
      </c>
      <c r="G33" s="183"/>
      <c r="H33" s="183" t="s">
        <v>877</v>
      </c>
      <c r="I33" s="183" t="s">
        <v>377</v>
      </c>
      <c r="J33" s="183" t="s">
        <v>871</v>
      </c>
      <c r="K33" s="183" t="s">
        <v>871</v>
      </c>
      <c r="L33" s="183" t="s">
        <v>933</v>
      </c>
    </row>
    <row r="34" spans="1:12" x14ac:dyDescent="0.3">
      <c r="A34" s="98">
        <v>37</v>
      </c>
      <c r="B34" s="98" t="s">
        <v>311</v>
      </c>
      <c r="C34" s="7" t="s">
        <v>209</v>
      </c>
      <c r="D34" s="7" t="s">
        <v>208</v>
      </c>
      <c r="E34" s="180"/>
      <c r="F34" s="10">
        <v>610398692</v>
      </c>
      <c r="G34" s="10"/>
      <c r="H34" s="10" t="s">
        <v>934</v>
      </c>
      <c r="I34" s="10" t="s">
        <v>496</v>
      </c>
      <c r="J34" s="10" t="s">
        <v>871</v>
      </c>
      <c r="K34" s="183" t="s">
        <v>871</v>
      </c>
      <c r="L34" s="10" t="s">
        <v>935</v>
      </c>
    </row>
    <row r="35" spans="1:12" x14ac:dyDescent="0.3">
      <c r="A35" s="99">
        <v>38</v>
      </c>
      <c r="B35" s="99" t="s">
        <v>312</v>
      </c>
      <c r="C35" s="100" t="s">
        <v>210</v>
      </c>
      <c r="D35" s="100" t="s">
        <v>161</v>
      </c>
      <c r="E35" s="184">
        <v>23613</v>
      </c>
      <c r="F35" s="183">
        <v>967607669</v>
      </c>
      <c r="G35" s="183"/>
      <c r="H35" s="183" t="s">
        <v>936</v>
      </c>
      <c r="I35" s="183" t="s">
        <v>390</v>
      </c>
      <c r="J35" s="183" t="s">
        <v>871</v>
      </c>
      <c r="K35" s="183" t="s">
        <v>871</v>
      </c>
      <c r="L35" s="183"/>
    </row>
    <row r="36" spans="1:12" x14ac:dyDescent="0.3">
      <c r="A36" s="98">
        <v>39</v>
      </c>
      <c r="B36" s="98" t="s">
        <v>313</v>
      </c>
      <c r="C36" s="7" t="s">
        <v>212</v>
      </c>
      <c r="D36" s="7" t="s">
        <v>211</v>
      </c>
      <c r="E36" s="180"/>
      <c r="F36" s="10">
        <v>967503200</v>
      </c>
      <c r="G36" s="10"/>
      <c r="H36" s="10" t="s">
        <v>915</v>
      </c>
      <c r="I36" s="10" t="s">
        <v>363</v>
      </c>
      <c r="J36" s="10" t="s">
        <v>871</v>
      </c>
      <c r="K36" s="183" t="s">
        <v>871</v>
      </c>
      <c r="L36" s="10"/>
    </row>
    <row r="37" spans="1:12" x14ac:dyDescent="0.3">
      <c r="A37" s="99">
        <v>40</v>
      </c>
      <c r="B37" s="99" t="s">
        <v>314</v>
      </c>
      <c r="C37" s="100" t="s">
        <v>214</v>
      </c>
      <c r="D37" s="100" t="s">
        <v>213</v>
      </c>
      <c r="E37" s="184"/>
      <c r="F37" s="183">
        <v>967227183</v>
      </c>
      <c r="G37" s="183"/>
      <c r="H37" s="183" t="s">
        <v>901</v>
      </c>
      <c r="I37" s="183" t="s">
        <v>377</v>
      </c>
      <c r="J37" s="183" t="s">
        <v>871</v>
      </c>
      <c r="K37" s="183" t="s">
        <v>871</v>
      </c>
      <c r="L37" s="183"/>
    </row>
    <row r="38" spans="1:12" x14ac:dyDescent="0.3">
      <c r="A38" s="98">
        <v>41</v>
      </c>
      <c r="B38" s="98" t="s">
        <v>315</v>
      </c>
      <c r="C38" s="7" t="s">
        <v>216</v>
      </c>
      <c r="D38" s="7" t="s">
        <v>215</v>
      </c>
      <c r="E38" s="180">
        <v>18808</v>
      </c>
      <c r="F38" s="10">
        <v>967216180</v>
      </c>
      <c r="G38" s="10"/>
      <c r="H38" s="10" t="s">
        <v>937</v>
      </c>
      <c r="I38" s="10" t="s">
        <v>457</v>
      </c>
      <c r="J38" s="10" t="s">
        <v>871</v>
      </c>
      <c r="K38" s="183" t="s">
        <v>871</v>
      </c>
      <c r="L38" s="10"/>
    </row>
    <row r="39" spans="1:12" x14ac:dyDescent="0.3">
      <c r="A39" s="99">
        <v>42</v>
      </c>
      <c r="B39" s="99" t="s">
        <v>316</v>
      </c>
      <c r="C39" s="100" t="s">
        <v>218</v>
      </c>
      <c r="D39" s="100" t="s">
        <v>217</v>
      </c>
      <c r="E39" s="184">
        <v>19666</v>
      </c>
      <c r="F39" s="183">
        <v>665613305</v>
      </c>
      <c r="G39" s="183"/>
      <c r="H39" s="183" t="s">
        <v>938</v>
      </c>
      <c r="I39" s="183" t="s">
        <v>390</v>
      </c>
      <c r="J39" s="183" t="s">
        <v>871</v>
      </c>
      <c r="K39" s="183" t="s">
        <v>871</v>
      </c>
      <c r="L39" s="183" t="s">
        <v>939</v>
      </c>
    </row>
    <row r="40" spans="1:12" x14ac:dyDescent="0.3">
      <c r="A40" s="98">
        <v>43</v>
      </c>
      <c r="B40" s="98" t="s">
        <v>317</v>
      </c>
      <c r="C40" s="7" t="s">
        <v>220</v>
      </c>
      <c r="D40" s="7" t="s">
        <v>219</v>
      </c>
      <c r="E40" s="180">
        <v>23018</v>
      </c>
      <c r="F40" s="10">
        <v>690131102</v>
      </c>
      <c r="G40" s="10"/>
      <c r="H40" s="10" t="s">
        <v>940</v>
      </c>
      <c r="I40" s="10" t="s">
        <v>457</v>
      </c>
      <c r="J40" s="10" t="s">
        <v>871</v>
      </c>
      <c r="K40" s="183" t="s">
        <v>871</v>
      </c>
      <c r="L40" s="10" t="s">
        <v>941</v>
      </c>
    </row>
    <row r="41" spans="1:12" x14ac:dyDescent="0.3">
      <c r="A41" s="99">
        <v>44</v>
      </c>
      <c r="B41" s="99" t="s">
        <v>318</v>
      </c>
      <c r="C41" s="100" t="s">
        <v>222</v>
      </c>
      <c r="D41" s="100" t="s">
        <v>221</v>
      </c>
      <c r="E41" s="184">
        <v>22390</v>
      </c>
      <c r="F41" s="183">
        <v>648736744</v>
      </c>
      <c r="G41" s="183"/>
      <c r="H41" s="183" t="s">
        <v>942</v>
      </c>
      <c r="I41" s="183" t="s">
        <v>943</v>
      </c>
      <c r="J41" s="183" t="s">
        <v>944</v>
      </c>
      <c r="K41" s="183" t="s">
        <v>994</v>
      </c>
      <c r="L41" s="183" t="s">
        <v>945</v>
      </c>
    </row>
    <row r="42" spans="1:12" x14ac:dyDescent="0.3">
      <c r="A42" s="98">
        <v>45</v>
      </c>
      <c r="B42" s="98" t="s">
        <v>341</v>
      </c>
      <c r="C42" s="7" t="s">
        <v>220</v>
      </c>
      <c r="D42" s="7" t="s">
        <v>223</v>
      </c>
      <c r="E42" s="180">
        <v>24006</v>
      </c>
      <c r="F42" s="10">
        <v>967260051</v>
      </c>
      <c r="G42" s="10"/>
      <c r="H42" s="10" t="s">
        <v>946</v>
      </c>
      <c r="I42" s="10" t="s">
        <v>435</v>
      </c>
      <c r="J42" s="10" t="s">
        <v>947</v>
      </c>
      <c r="K42" s="10" t="s">
        <v>871</v>
      </c>
      <c r="L42" s="10" t="s">
        <v>948</v>
      </c>
    </row>
    <row r="43" spans="1:12" x14ac:dyDescent="0.3">
      <c r="A43" s="99">
        <v>46</v>
      </c>
      <c r="B43" s="99" t="s">
        <v>319</v>
      </c>
      <c r="C43" s="100" t="s">
        <v>224</v>
      </c>
      <c r="D43" s="100" t="s">
        <v>217</v>
      </c>
      <c r="E43" s="184">
        <v>24013</v>
      </c>
      <c r="F43" s="183">
        <v>967211526</v>
      </c>
      <c r="G43" s="183"/>
      <c r="H43" s="183" t="s">
        <v>949</v>
      </c>
      <c r="I43" s="183" t="s">
        <v>396</v>
      </c>
      <c r="J43" s="183" t="s">
        <v>871</v>
      </c>
      <c r="K43" s="183" t="s">
        <v>871</v>
      </c>
      <c r="L43" s="183" t="s">
        <v>950</v>
      </c>
    </row>
    <row r="44" spans="1:12" x14ac:dyDescent="0.3">
      <c r="A44" s="98">
        <v>49</v>
      </c>
      <c r="B44" s="98" t="s">
        <v>320</v>
      </c>
      <c r="C44" s="7" t="s">
        <v>226</v>
      </c>
      <c r="D44" s="7" t="s">
        <v>225</v>
      </c>
      <c r="E44" s="180">
        <v>31520</v>
      </c>
      <c r="F44" s="10">
        <v>967228103</v>
      </c>
      <c r="G44" s="10"/>
      <c r="H44" s="10" t="s">
        <v>877</v>
      </c>
      <c r="I44" s="10" t="s">
        <v>377</v>
      </c>
      <c r="J44" s="10" t="s">
        <v>871</v>
      </c>
      <c r="K44" s="10" t="s">
        <v>871</v>
      </c>
      <c r="L44" s="10" t="s">
        <v>951</v>
      </c>
    </row>
    <row r="45" spans="1:12" x14ac:dyDescent="0.3">
      <c r="A45" s="99">
        <v>50</v>
      </c>
      <c r="B45" s="99" t="s">
        <v>321</v>
      </c>
      <c r="C45" s="100" t="s">
        <v>226</v>
      </c>
      <c r="D45" s="100" t="s">
        <v>227</v>
      </c>
      <c r="E45" s="184">
        <v>31857</v>
      </c>
      <c r="F45" s="183">
        <v>660253982</v>
      </c>
      <c r="G45" s="183"/>
      <c r="H45" s="183" t="s">
        <v>877</v>
      </c>
      <c r="I45" s="183" t="s">
        <v>377</v>
      </c>
      <c r="J45" s="183" t="s">
        <v>871</v>
      </c>
      <c r="K45" s="10" t="s">
        <v>871</v>
      </c>
      <c r="L45" s="183" t="s">
        <v>952</v>
      </c>
    </row>
    <row r="46" spans="1:12" x14ac:dyDescent="0.3">
      <c r="A46" s="98">
        <v>51</v>
      </c>
      <c r="B46" s="98" t="s">
        <v>322</v>
      </c>
      <c r="C46" s="7" t="s">
        <v>229</v>
      </c>
      <c r="D46" s="7" t="s">
        <v>228</v>
      </c>
      <c r="E46" s="180">
        <v>25041</v>
      </c>
      <c r="F46" s="10">
        <v>646014584</v>
      </c>
      <c r="G46" s="10"/>
      <c r="H46" s="10" t="s">
        <v>953</v>
      </c>
      <c r="I46" s="10" t="s">
        <v>377</v>
      </c>
      <c r="J46" s="10" t="s">
        <v>871</v>
      </c>
      <c r="K46" s="10" t="s">
        <v>871</v>
      </c>
      <c r="L46" s="10" t="s">
        <v>954</v>
      </c>
    </row>
    <row r="47" spans="1:12" x14ac:dyDescent="0.3">
      <c r="A47" s="99">
        <v>52</v>
      </c>
      <c r="B47" s="99" t="s">
        <v>323</v>
      </c>
      <c r="C47" s="100" t="s">
        <v>231</v>
      </c>
      <c r="D47" s="100" t="s">
        <v>230</v>
      </c>
      <c r="E47" s="184">
        <v>18639</v>
      </c>
      <c r="F47" s="183">
        <v>967668992</v>
      </c>
      <c r="G47" s="183" t="s">
        <v>117</v>
      </c>
      <c r="H47" s="183" t="s">
        <v>955</v>
      </c>
      <c r="I47" s="183" t="s">
        <v>390</v>
      </c>
      <c r="J47" s="183" t="s">
        <v>871</v>
      </c>
      <c r="K47" s="10" t="s">
        <v>871</v>
      </c>
      <c r="L47" s="183"/>
    </row>
    <row r="48" spans="1:12" x14ac:dyDescent="0.3">
      <c r="A48" s="98">
        <v>53</v>
      </c>
      <c r="B48" s="98" t="s">
        <v>324</v>
      </c>
      <c r="C48" s="7" t="s">
        <v>233</v>
      </c>
      <c r="D48" s="7" t="s">
        <v>232</v>
      </c>
      <c r="E48" s="180">
        <v>25842</v>
      </c>
      <c r="F48" s="10">
        <v>685130721</v>
      </c>
      <c r="G48" s="10" t="s">
        <v>117</v>
      </c>
      <c r="H48" s="10" t="s">
        <v>908</v>
      </c>
      <c r="I48" s="10" t="s">
        <v>396</v>
      </c>
      <c r="J48" s="10" t="s">
        <v>871</v>
      </c>
      <c r="K48" s="10" t="s">
        <v>871</v>
      </c>
      <c r="L48" s="10" t="s">
        <v>810</v>
      </c>
    </row>
    <row r="49" spans="1:12" x14ac:dyDescent="0.3">
      <c r="A49" s="99">
        <v>54</v>
      </c>
      <c r="B49" s="99" t="s">
        <v>325</v>
      </c>
      <c r="C49" s="100" t="s">
        <v>235</v>
      </c>
      <c r="D49" s="100" t="s">
        <v>234</v>
      </c>
      <c r="E49" s="184">
        <v>24568</v>
      </c>
      <c r="F49" s="183">
        <v>605104474</v>
      </c>
      <c r="G49" s="183"/>
      <c r="H49" s="183" t="s">
        <v>958</v>
      </c>
      <c r="I49" s="183" t="s">
        <v>377</v>
      </c>
      <c r="J49" s="183" t="s">
        <v>871</v>
      </c>
      <c r="K49" s="10" t="s">
        <v>871</v>
      </c>
      <c r="L49" s="183" t="s">
        <v>959</v>
      </c>
    </row>
    <row r="50" spans="1:12" x14ac:dyDescent="0.3">
      <c r="A50" s="98">
        <v>55</v>
      </c>
      <c r="B50" s="98" t="s">
        <v>326</v>
      </c>
      <c r="C50" s="7" t="s">
        <v>236</v>
      </c>
      <c r="D50" s="7" t="s">
        <v>211</v>
      </c>
      <c r="E50" s="180">
        <v>23120</v>
      </c>
      <c r="F50" s="10">
        <v>666024301</v>
      </c>
      <c r="G50" s="10"/>
      <c r="H50" s="10" t="s">
        <v>960</v>
      </c>
      <c r="I50" s="10" t="s">
        <v>390</v>
      </c>
      <c r="J50" s="10" t="s">
        <v>871</v>
      </c>
      <c r="K50" s="10" t="s">
        <v>871</v>
      </c>
      <c r="L50" s="10" t="s">
        <v>961</v>
      </c>
    </row>
    <row r="51" spans="1:12" x14ac:dyDescent="0.3">
      <c r="A51" s="99">
        <v>56</v>
      </c>
      <c r="B51" s="99" t="s">
        <v>327</v>
      </c>
      <c r="C51" s="100" t="s">
        <v>238</v>
      </c>
      <c r="D51" s="100" t="s">
        <v>237</v>
      </c>
      <c r="E51" s="184">
        <v>21834</v>
      </c>
      <c r="F51" s="183">
        <v>617460340</v>
      </c>
      <c r="G51" s="183" t="s">
        <v>117</v>
      </c>
      <c r="H51" s="183" t="s">
        <v>962</v>
      </c>
      <c r="I51" s="183" t="s">
        <v>377</v>
      </c>
      <c r="J51" s="183" t="s">
        <v>871</v>
      </c>
      <c r="K51" s="10" t="s">
        <v>871</v>
      </c>
      <c r="L51" s="183" t="s">
        <v>963</v>
      </c>
    </row>
    <row r="52" spans="1:12" x14ac:dyDescent="0.3">
      <c r="A52" s="98">
        <v>57</v>
      </c>
      <c r="B52" s="98" t="s">
        <v>328</v>
      </c>
      <c r="C52" s="7" t="s">
        <v>240</v>
      </c>
      <c r="D52" s="7" t="s">
        <v>239</v>
      </c>
      <c r="E52" s="180">
        <v>23070</v>
      </c>
      <c r="F52" s="10">
        <v>686772004</v>
      </c>
      <c r="G52" s="10"/>
      <c r="H52" s="10" t="s">
        <v>964</v>
      </c>
      <c r="I52" s="10" t="s">
        <v>363</v>
      </c>
      <c r="J52" s="10" t="s">
        <v>871</v>
      </c>
      <c r="K52" s="10" t="s">
        <v>871</v>
      </c>
      <c r="L52" s="10" t="s">
        <v>965</v>
      </c>
    </row>
    <row r="53" spans="1:12" x14ac:dyDescent="0.3">
      <c r="A53" s="99">
        <v>58</v>
      </c>
      <c r="B53" s="99" t="s">
        <v>329</v>
      </c>
      <c r="C53" s="100" t="s">
        <v>242</v>
      </c>
      <c r="D53" s="100" t="s">
        <v>241</v>
      </c>
      <c r="E53" s="184">
        <v>21884</v>
      </c>
      <c r="F53" s="183">
        <v>659873378</v>
      </c>
      <c r="G53" s="183" t="s">
        <v>117</v>
      </c>
      <c r="H53" s="183" t="s">
        <v>967</v>
      </c>
      <c r="I53" s="183" t="s">
        <v>377</v>
      </c>
      <c r="J53" s="183" t="s">
        <v>871</v>
      </c>
      <c r="K53" s="10" t="s">
        <v>871</v>
      </c>
      <c r="L53" s="183" t="s">
        <v>968</v>
      </c>
    </row>
    <row r="54" spans="1:12" x14ac:dyDescent="0.3">
      <c r="A54" s="98">
        <v>59</v>
      </c>
      <c r="B54" s="98" t="s">
        <v>330</v>
      </c>
      <c r="C54" s="7" t="s">
        <v>243</v>
      </c>
      <c r="D54" s="7" t="s">
        <v>217</v>
      </c>
      <c r="E54" s="180">
        <v>24591</v>
      </c>
      <c r="F54" s="10">
        <v>649551904</v>
      </c>
      <c r="G54" s="10" t="s">
        <v>117</v>
      </c>
      <c r="H54" s="10" t="s">
        <v>969</v>
      </c>
      <c r="I54" s="10" t="s">
        <v>396</v>
      </c>
      <c r="J54" s="10" t="s">
        <v>871</v>
      </c>
      <c r="K54" s="10" t="s">
        <v>871</v>
      </c>
      <c r="L54" s="10" t="s">
        <v>970</v>
      </c>
    </row>
    <row r="55" spans="1:12" x14ac:dyDescent="0.3">
      <c r="A55" s="99">
        <v>60</v>
      </c>
      <c r="B55" s="99" t="s">
        <v>331</v>
      </c>
      <c r="C55" s="100" t="s">
        <v>245</v>
      </c>
      <c r="D55" s="100" t="s">
        <v>244</v>
      </c>
      <c r="E55" s="184">
        <v>21210</v>
      </c>
      <c r="F55" s="183">
        <v>619424414</v>
      </c>
      <c r="G55" s="183"/>
      <c r="H55" s="183" t="s">
        <v>972</v>
      </c>
      <c r="I55" s="183" t="s">
        <v>973</v>
      </c>
      <c r="J55" s="183" t="s">
        <v>871</v>
      </c>
      <c r="K55" s="10" t="s">
        <v>871</v>
      </c>
      <c r="L55" s="183"/>
    </row>
    <row r="56" spans="1:12" x14ac:dyDescent="0.3">
      <c r="A56" s="98">
        <v>61</v>
      </c>
      <c r="B56" s="98" t="s">
        <v>332</v>
      </c>
      <c r="C56" s="7" t="s">
        <v>246</v>
      </c>
      <c r="D56" s="7" t="s">
        <v>221</v>
      </c>
      <c r="E56" s="180">
        <v>16142</v>
      </c>
      <c r="F56" s="10">
        <v>617754135</v>
      </c>
      <c r="G56" s="10"/>
      <c r="H56" s="10" t="s">
        <v>972</v>
      </c>
      <c r="I56" s="10" t="s">
        <v>973</v>
      </c>
      <c r="J56" s="10" t="s">
        <v>871</v>
      </c>
      <c r="K56" s="10" t="s">
        <v>871</v>
      </c>
      <c r="L56" s="10"/>
    </row>
    <row r="57" spans="1:12" x14ac:dyDescent="0.3">
      <c r="A57" s="99">
        <v>62</v>
      </c>
      <c r="B57" s="99" t="s">
        <v>333</v>
      </c>
      <c r="C57" s="100" t="s">
        <v>248</v>
      </c>
      <c r="D57" s="100" t="s">
        <v>247</v>
      </c>
      <c r="E57" s="184">
        <v>25559</v>
      </c>
      <c r="F57" s="183">
        <v>610303022</v>
      </c>
      <c r="G57" s="183" t="s">
        <v>117</v>
      </c>
      <c r="H57" s="183" t="s">
        <v>974</v>
      </c>
      <c r="I57" s="183" t="s">
        <v>370</v>
      </c>
      <c r="J57" s="183" t="s">
        <v>975</v>
      </c>
      <c r="K57" s="10" t="s">
        <v>871</v>
      </c>
      <c r="L57" s="183" t="s">
        <v>372</v>
      </c>
    </row>
    <row r="58" spans="1:12" x14ac:dyDescent="0.3">
      <c r="A58" s="98">
        <v>63</v>
      </c>
      <c r="B58" s="98" t="s">
        <v>334</v>
      </c>
      <c r="C58" s="7" t="s">
        <v>250</v>
      </c>
      <c r="D58" s="7" t="s">
        <v>249</v>
      </c>
      <c r="E58" s="180">
        <v>23475</v>
      </c>
      <c r="F58" s="10">
        <v>646707399</v>
      </c>
      <c r="G58" s="10" t="s">
        <v>117</v>
      </c>
      <c r="H58" s="10" t="s">
        <v>976</v>
      </c>
      <c r="I58" s="10" t="s">
        <v>590</v>
      </c>
      <c r="J58" s="10" t="s">
        <v>977</v>
      </c>
      <c r="K58" s="10" t="s">
        <v>871</v>
      </c>
      <c r="L58" s="10" t="s">
        <v>752</v>
      </c>
    </row>
    <row r="59" spans="1:12" x14ac:dyDescent="0.3">
      <c r="A59" s="99">
        <v>64</v>
      </c>
      <c r="B59" s="99" t="s">
        <v>335</v>
      </c>
      <c r="C59" s="100" t="s">
        <v>251</v>
      </c>
      <c r="D59" s="100" t="s">
        <v>200</v>
      </c>
      <c r="E59" s="184">
        <v>25731</v>
      </c>
      <c r="F59" s="183">
        <v>651991167</v>
      </c>
      <c r="G59" s="183" t="s">
        <v>117</v>
      </c>
      <c r="H59" s="183" t="s">
        <v>978</v>
      </c>
      <c r="I59" s="183" t="s">
        <v>979</v>
      </c>
      <c r="J59" s="183" t="s">
        <v>980</v>
      </c>
      <c r="K59" s="183" t="s">
        <v>995</v>
      </c>
      <c r="L59" s="183" t="s">
        <v>981</v>
      </c>
    </row>
    <row r="60" spans="1:12" x14ac:dyDescent="0.3">
      <c r="A60" s="98">
        <v>65</v>
      </c>
      <c r="B60" s="98" t="s">
        <v>336</v>
      </c>
      <c r="C60" s="7" t="s">
        <v>252</v>
      </c>
      <c r="D60" s="7" t="s">
        <v>213</v>
      </c>
      <c r="E60" s="180">
        <v>26777</v>
      </c>
      <c r="F60" s="10">
        <v>667678391</v>
      </c>
      <c r="G60" s="10" t="s">
        <v>117</v>
      </c>
      <c r="H60" s="10" t="s">
        <v>982</v>
      </c>
      <c r="I60" s="10" t="s">
        <v>979</v>
      </c>
      <c r="J60" s="10" t="s">
        <v>980</v>
      </c>
      <c r="K60" s="10" t="s">
        <v>995</v>
      </c>
      <c r="L60" s="10" t="s">
        <v>983</v>
      </c>
    </row>
    <row r="61" spans="1:12" x14ac:dyDescent="0.3">
      <c r="A61" s="99">
        <v>66</v>
      </c>
      <c r="B61" s="99" t="s">
        <v>337</v>
      </c>
      <c r="C61" s="100" t="s">
        <v>254</v>
      </c>
      <c r="D61" s="100" t="s">
        <v>253</v>
      </c>
      <c r="E61" s="184">
        <v>24650</v>
      </c>
      <c r="F61" s="183">
        <v>646767498</v>
      </c>
      <c r="G61" s="183" t="s">
        <v>117</v>
      </c>
      <c r="H61" s="183" t="s">
        <v>984</v>
      </c>
      <c r="I61" s="183" t="s">
        <v>396</v>
      </c>
      <c r="J61" s="183" t="s">
        <v>871</v>
      </c>
      <c r="K61" s="183" t="s">
        <v>871</v>
      </c>
      <c r="L61" s="183" t="s">
        <v>985</v>
      </c>
    </row>
    <row r="62" spans="1:12" x14ac:dyDescent="0.3">
      <c r="A62" s="98">
        <v>67</v>
      </c>
      <c r="B62" s="98" t="s">
        <v>338</v>
      </c>
      <c r="C62" s="7" t="s">
        <v>256</v>
      </c>
      <c r="D62" s="7" t="s">
        <v>255</v>
      </c>
      <c r="E62" s="180">
        <v>24196</v>
      </c>
      <c r="F62" s="10">
        <v>616492222</v>
      </c>
      <c r="G62" s="10" t="s">
        <v>117</v>
      </c>
      <c r="H62" s="10" t="s">
        <v>984</v>
      </c>
      <c r="I62" s="10" t="s">
        <v>396</v>
      </c>
      <c r="J62" s="10" t="s">
        <v>871</v>
      </c>
      <c r="K62" s="183" t="s">
        <v>871</v>
      </c>
      <c r="L62" s="10" t="s">
        <v>986</v>
      </c>
    </row>
    <row r="63" spans="1:12" x14ac:dyDescent="0.3">
      <c r="A63" s="99">
        <v>68</v>
      </c>
      <c r="B63" s="99" t="s">
        <v>339</v>
      </c>
      <c r="C63" s="100" t="s">
        <v>258</v>
      </c>
      <c r="D63" s="100" t="s">
        <v>257</v>
      </c>
      <c r="E63" s="184">
        <v>20934</v>
      </c>
      <c r="F63" s="183">
        <v>686373929</v>
      </c>
      <c r="G63" s="183"/>
      <c r="H63" s="183" t="s">
        <v>987</v>
      </c>
      <c r="I63" s="183" t="s">
        <v>363</v>
      </c>
      <c r="J63" s="183" t="s">
        <v>871</v>
      </c>
      <c r="K63" s="183" t="s">
        <v>871</v>
      </c>
      <c r="L63" s="183" t="s">
        <v>988</v>
      </c>
    </row>
    <row r="64" spans="1:12" x14ac:dyDescent="0.3">
      <c r="A64" s="98">
        <v>69</v>
      </c>
      <c r="B64" s="98" t="s">
        <v>340</v>
      </c>
      <c r="C64" s="7" t="s">
        <v>169</v>
      </c>
      <c r="D64" s="7" t="s">
        <v>259</v>
      </c>
      <c r="E64" s="180">
        <v>19082</v>
      </c>
      <c r="F64" s="10">
        <v>649259212</v>
      </c>
      <c r="G64" s="10"/>
      <c r="H64" s="10" t="s">
        <v>989</v>
      </c>
      <c r="I64" s="10" t="s">
        <v>390</v>
      </c>
      <c r="J64" s="10" t="s">
        <v>871</v>
      </c>
      <c r="K64" s="183" t="s">
        <v>871</v>
      </c>
      <c r="L64" s="10" t="s">
        <v>990</v>
      </c>
    </row>
    <row r="65" spans="1:12" x14ac:dyDescent="0.3">
      <c r="A65" s="10">
        <v>1</v>
      </c>
      <c r="B65" s="10" t="s">
        <v>359</v>
      </c>
      <c r="C65" s="10" t="s">
        <v>360</v>
      </c>
      <c r="D65" s="10" t="s">
        <v>361</v>
      </c>
      <c r="E65" s="180">
        <v>31063</v>
      </c>
      <c r="F65" s="10">
        <v>626047277</v>
      </c>
      <c r="G65" s="186" t="s">
        <v>118</v>
      </c>
      <c r="H65" s="10" t="s">
        <v>362</v>
      </c>
      <c r="I65" s="187" t="s">
        <v>363</v>
      </c>
      <c r="J65" s="10" t="s">
        <v>364</v>
      </c>
      <c r="K65" s="10" t="s">
        <v>364</v>
      </c>
      <c r="L65" s="10" t="s">
        <v>365</v>
      </c>
    </row>
    <row r="66" spans="1:12" x14ac:dyDescent="0.3">
      <c r="A66" s="10">
        <v>2</v>
      </c>
      <c r="B66" s="10" t="s">
        <v>366</v>
      </c>
      <c r="C66" s="10" t="s">
        <v>367</v>
      </c>
      <c r="D66" s="10" t="s">
        <v>368</v>
      </c>
      <c r="E66" s="180">
        <v>26439</v>
      </c>
      <c r="F66" s="10">
        <v>618017908</v>
      </c>
      <c r="G66" s="186" t="s">
        <v>118</v>
      </c>
      <c r="H66" s="10" t="s">
        <v>369</v>
      </c>
      <c r="I66" s="187" t="s">
        <v>370</v>
      </c>
      <c r="J66" s="10" t="s">
        <v>371</v>
      </c>
      <c r="K66" s="10" t="s">
        <v>364</v>
      </c>
      <c r="L66" s="10" t="s">
        <v>372</v>
      </c>
    </row>
    <row r="67" spans="1:12" x14ac:dyDescent="0.3">
      <c r="A67" s="10">
        <v>3</v>
      </c>
      <c r="B67" s="10" t="s">
        <v>373</v>
      </c>
      <c r="C67" s="10" t="s">
        <v>374</v>
      </c>
      <c r="D67" s="10" t="s">
        <v>375</v>
      </c>
      <c r="E67" s="180">
        <v>23389</v>
      </c>
      <c r="F67" s="10">
        <v>620538154</v>
      </c>
      <c r="G67" s="186" t="s">
        <v>118</v>
      </c>
      <c r="H67" s="10" t="s">
        <v>376</v>
      </c>
      <c r="I67" s="187" t="s">
        <v>377</v>
      </c>
      <c r="J67" s="10" t="s">
        <v>364</v>
      </c>
      <c r="K67" s="10" t="s">
        <v>364</v>
      </c>
      <c r="L67" s="10" t="s">
        <v>378</v>
      </c>
    </row>
    <row r="68" spans="1:12" x14ac:dyDescent="0.3">
      <c r="A68" s="10">
        <v>4</v>
      </c>
      <c r="B68" s="10" t="s">
        <v>379</v>
      </c>
      <c r="C68" s="10" t="s">
        <v>380</v>
      </c>
      <c r="D68" s="10" t="s">
        <v>381</v>
      </c>
      <c r="E68" s="180">
        <v>25425</v>
      </c>
      <c r="F68" s="10">
        <v>687908216</v>
      </c>
      <c r="G68" s="186" t="s">
        <v>118</v>
      </c>
      <c r="H68" s="10" t="s">
        <v>382</v>
      </c>
      <c r="I68" s="187">
        <v>30800</v>
      </c>
      <c r="J68" s="10" t="s">
        <v>383</v>
      </c>
      <c r="K68" s="10" t="s">
        <v>384</v>
      </c>
      <c r="L68" s="10" t="s">
        <v>385</v>
      </c>
    </row>
    <row r="69" spans="1:12" x14ac:dyDescent="0.3">
      <c r="A69" s="10">
        <v>5</v>
      </c>
      <c r="B69" s="10" t="s">
        <v>386</v>
      </c>
      <c r="C69" s="10" t="s">
        <v>387</v>
      </c>
      <c r="D69" s="10" t="s">
        <v>388</v>
      </c>
      <c r="E69" s="180">
        <v>19009</v>
      </c>
      <c r="F69" s="10">
        <v>607911096</v>
      </c>
      <c r="G69" s="186" t="s">
        <v>118</v>
      </c>
      <c r="H69" s="10" t="s">
        <v>389</v>
      </c>
      <c r="I69" s="187" t="s">
        <v>390</v>
      </c>
      <c r="J69" s="10" t="s">
        <v>364</v>
      </c>
      <c r="K69" s="10" t="s">
        <v>364</v>
      </c>
      <c r="L69" s="10" t="s">
        <v>391</v>
      </c>
    </row>
    <row r="70" spans="1:12" x14ac:dyDescent="0.3">
      <c r="A70" s="10">
        <v>6</v>
      </c>
      <c r="B70" s="10" t="s">
        <v>392</v>
      </c>
      <c r="C70" s="10" t="s">
        <v>393</v>
      </c>
      <c r="D70" s="10" t="s">
        <v>394</v>
      </c>
      <c r="E70" s="180">
        <v>30736</v>
      </c>
      <c r="F70" s="10">
        <v>630205543</v>
      </c>
      <c r="G70" s="186" t="s">
        <v>118</v>
      </c>
      <c r="H70" s="10" t="s">
        <v>395</v>
      </c>
      <c r="I70" s="187" t="s">
        <v>396</v>
      </c>
      <c r="J70" s="10" t="s">
        <v>364</v>
      </c>
      <c r="K70" s="10" t="s">
        <v>364</v>
      </c>
      <c r="L70" s="10" t="s">
        <v>397</v>
      </c>
    </row>
    <row r="71" spans="1:12" x14ac:dyDescent="0.3">
      <c r="A71" s="10">
        <v>7</v>
      </c>
      <c r="B71" s="10" t="s">
        <v>398</v>
      </c>
      <c r="C71" s="10" t="s">
        <v>399</v>
      </c>
      <c r="D71" s="10" t="s">
        <v>400</v>
      </c>
      <c r="E71" s="180">
        <v>18499</v>
      </c>
      <c r="F71" s="10">
        <v>661939993</v>
      </c>
      <c r="G71" s="186" t="s">
        <v>118</v>
      </c>
      <c r="H71" s="10" t="s">
        <v>389</v>
      </c>
      <c r="I71" s="187" t="s">
        <v>390</v>
      </c>
      <c r="J71" s="10" t="s">
        <v>364</v>
      </c>
      <c r="K71" s="10" t="s">
        <v>364</v>
      </c>
      <c r="L71" s="10" t="s">
        <v>391</v>
      </c>
    </row>
    <row r="72" spans="1:12" x14ac:dyDescent="0.3">
      <c r="A72" s="10">
        <v>8</v>
      </c>
      <c r="B72" s="10" t="s">
        <v>401</v>
      </c>
      <c r="C72" s="10" t="s">
        <v>402</v>
      </c>
      <c r="D72" s="10" t="s">
        <v>403</v>
      </c>
      <c r="E72" s="180">
        <v>32214</v>
      </c>
      <c r="F72" s="10">
        <v>645125676</v>
      </c>
      <c r="G72" s="186" t="s">
        <v>118</v>
      </c>
      <c r="H72" s="10" t="s">
        <v>404</v>
      </c>
      <c r="I72" s="187" t="s">
        <v>363</v>
      </c>
      <c r="J72" s="10" t="s">
        <v>364</v>
      </c>
      <c r="K72" s="10" t="s">
        <v>364</v>
      </c>
      <c r="L72" s="10" t="s">
        <v>405</v>
      </c>
    </row>
    <row r="73" spans="1:12" x14ac:dyDescent="0.3">
      <c r="A73" s="10">
        <v>9</v>
      </c>
      <c r="B73" s="10" t="s">
        <v>406</v>
      </c>
      <c r="C73" s="10" t="s">
        <v>407</v>
      </c>
      <c r="D73" s="10" t="s">
        <v>408</v>
      </c>
      <c r="E73" s="180">
        <v>30068</v>
      </c>
      <c r="F73" s="10">
        <v>637469351</v>
      </c>
      <c r="G73" s="186" t="s">
        <v>118</v>
      </c>
      <c r="H73" s="10" t="s">
        <v>409</v>
      </c>
      <c r="I73" s="187" t="s">
        <v>370</v>
      </c>
      <c r="J73" s="10" t="s">
        <v>371</v>
      </c>
      <c r="K73" s="10" t="s">
        <v>364</v>
      </c>
      <c r="L73" s="10" t="s">
        <v>410</v>
      </c>
    </row>
    <row r="74" spans="1:12" x14ac:dyDescent="0.3">
      <c r="A74" s="10">
        <v>10</v>
      </c>
      <c r="B74" s="10" t="s">
        <v>411</v>
      </c>
      <c r="C74" s="10" t="s">
        <v>412</v>
      </c>
      <c r="D74" s="10" t="s">
        <v>413</v>
      </c>
      <c r="E74" s="180">
        <v>29919</v>
      </c>
      <c r="F74" s="10">
        <v>667369398</v>
      </c>
      <c r="G74" s="186" t="s">
        <v>118</v>
      </c>
      <c r="H74" s="10" t="s">
        <v>414</v>
      </c>
      <c r="I74" s="187" t="s">
        <v>370</v>
      </c>
      <c r="J74" s="10" t="s">
        <v>371</v>
      </c>
      <c r="K74" s="10" t="s">
        <v>364</v>
      </c>
      <c r="L74" s="10" t="s">
        <v>415</v>
      </c>
    </row>
    <row r="75" spans="1:12" x14ac:dyDescent="0.3">
      <c r="A75" s="10">
        <v>11</v>
      </c>
      <c r="B75" s="10" t="s">
        <v>416</v>
      </c>
      <c r="C75" s="10" t="s">
        <v>417</v>
      </c>
      <c r="D75" s="10" t="s">
        <v>418</v>
      </c>
      <c r="E75" s="180">
        <v>23946</v>
      </c>
      <c r="F75" s="10">
        <v>637448771</v>
      </c>
      <c r="G75" s="186" t="s">
        <v>118</v>
      </c>
      <c r="H75" s="10" t="s">
        <v>419</v>
      </c>
      <c r="I75" s="187" t="s">
        <v>377</v>
      </c>
      <c r="J75" s="10" t="s">
        <v>364</v>
      </c>
      <c r="K75" s="10" t="s">
        <v>364</v>
      </c>
      <c r="L75" s="10" t="s">
        <v>420</v>
      </c>
    </row>
    <row r="76" spans="1:12" x14ac:dyDescent="0.3">
      <c r="A76" s="10">
        <v>12</v>
      </c>
      <c r="B76" s="10" t="s">
        <v>421</v>
      </c>
      <c r="C76" s="10" t="s">
        <v>422</v>
      </c>
      <c r="D76" s="10" t="s">
        <v>423</v>
      </c>
      <c r="E76" s="180">
        <v>25067</v>
      </c>
      <c r="F76" s="10">
        <v>607831260</v>
      </c>
      <c r="G76" s="186" t="s">
        <v>117</v>
      </c>
      <c r="H76" s="10" t="s">
        <v>424</v>
      </c>
      <c r="I76" s="187" t="s">
        <v>363</v>
      </c>
      <c r="J76" s="10" t="s">
        <v>364</v>
      </c>
      <c r="K76" s="10" t="s">
        <v>364</v>
      </c>
      <c r="L76" s="10" t="s">
        <v>425</v>
      </c>
    </row>
    <row r="77" spans="1:12" x14ac:dyDescent="0.3">
      <c r="A77" s="10">
        <v>13</v>
      </c>
      <c r="B77" s="10" t="s">
        <v>426</v>
      </c>
      <c r="C77" s="10" t="s">
        <v>427</v>
      </c>
      <c r="D77" s="10" t="s">
        <v>428</v>
      </c>
      <c r="E77" s="180">
        <v>26043</v>
      </c>
      <c r="F77" s="10">
        <v>639820100</v>
      </c>
      <c r="G77" s="186" t="s">
        <v>118</v>
      </c>
      <c r="H77" s="10" t="s">
        <v>429</v>
      </c>
      <c r="I77" s="187" t="s">
        <v>396</v>
      </c>
      <c r="J77" s="10" t="s">
        <v>364</v>
      </c>
      <c r="K77" s="10" t="s">
        <v>364</v>
      </c>
      <c r="L77" s="10" t="s">
        <v>430</v>
      </c>
    </row>
    <row r="78" spans="1:12" x14ac:dyDescent="0.3">
      <c r="A78" s="10">
        <v>14</v>
      </c>
      <c r="B78" s="10" t="s">
        <v>431</v>
      </c>
      <c r="C78" s="10" t="s">
        <v>432</v>
      </c>
      <c r="D78" s="10" t="s">
        <v>433</v>
      </c>
      <c r="E78" s="180">
        <v>25999</v>
      </c>
      <c r="F78" s="10">
        <v>678404884</v>
      </c>
      <c r="G78" s="186" t="s">
        <v>118</v>
      </c>
      <c r="H78" s="10" t="s">
        <v>434</v>
      </c>
      <c r="I78" s="187" t="s">
        <v>435</v>
      </c>
      <c r="J78" s="10" t="s">
        <v>436</v>
      </c>
      <c r="K78" s="10" t="s">
        <v>364</v>
      </c>
      <c r="L78" s="10" t="s">
        <v>437</v>
      </c>
    </row>
    <row r="79" spans="1:12" x14ac:dyDescent="0.3">
      <c r="A79" s="10">
        <v>15</v>
      </c>
      <c r="B79" s="10" t="s">
        <v>438</v>
      </c>
      <c r="C79" s="10" t="s">
        <v>439</v>
      </c>
      <c r="D79" s="10" t="s">
        <v>440</v>
      </c>
      <c r="E79" s="180">
        <v>25391</v>
      </c>
      <c r="F79" s="10">
        <v>667598150</v>
      </c>
      <c r="G79" s="186" t="s">
        <v>118</v>
      </c>
      <c r="H79" s="10" t="s">
        <v>441</v>
      </c>
      <c r="I79" s="187" t="s">
        <v>390</v>
      </c>
      <c r="J79" s="10" t="s">
        <v>364</v>
      </c>
      <c r="K79" s="10" t="s">
        <v>364</v>
      </c>
      <c r="L79" s="10" t="s">
        <v>442</v>
      </c>
    </row>
    <row r="80" spans="1:12" x14ac:dyDescent="0.3">
      <c r="A80" s="10">
        <v>16</v>
      </c>
      <c r="B80" s="10" t="s">
        <v>443</v>
      </c>
      <c r="C80" s="10" t="s">
        <v>444</v>
      </c>
      <c r="D80" s="10" t="s">
        <v>445</v>
      </c>
      <c r="E80" s="180">
        <v>25123</v>
      </c>
      <c r="F80" s="10">
        <v>649598580</v>
      </c>
      <c r="G80" s="186" t="s">
        <v>118</v>
      </c>
      <c r="H80" s="10" t="s">
        <v>446</v>
      </c>
      <c r="I80" s="187" t="s">
        <v>396</v>
      </c>
      <c r="J80" s="10" t="s">
        <v>364</v>
      </c>
      <c r="K80" s="10" t="s">
        <v>364</v>
      </c>
      <c r="L80" s="10" t="s">
        <v>447</v>
      </c>
    </row>
    <row r="81" spans="1:12" x14ac:dyDescent="0.3">
      <c r="A81" s="10">
        <v>17</v>
      </c>
      <c r="B81" s="10" t="s">
        <v>448</v>
      </c>
      <c r="C81" s="10" t="s">
        <v>449</v>
      </c>
      <c r="D81" s="10" t="s">
        <v>450</v>
      </c>
      <c r="E81" s="180">
        <v>25124</v>
      </c>
      <c r="F81" s="10">
        <v>628126284</v>
      </c>
      <c r="G81" s="186" t="s">
        <v>118</v>
      </c>
      <c r="H81" s="10" t="s">
        <v>451</v>
      </c>
      <c r="I81" s="187" t="s">
        <v>396</v>
      </c>
      <c r="J81" s="10" t="s">
        <v>364</v>
      </c>
      <c r="K81" s="10" t="s">
        <v>364</v>
      </c>
      <c r="L81" s="10" t="s">
        <v>452</v>
      </c>
    </row>
    <row r="82" spans="1:12" x14ac:dyDescent="0.3">
      <c r="A82" s="10">
        <v>18</v>
      </c>
      <c r="B82" s="10" t="s">
        <v>453</v>
      </c>
      <c r="C82" s="10" t="s">
        <v>454</v>
      </c>
      <c r="D82" s="10" t="s">
        <v>455</v>
      </c>
      <c r="E82" s="180">
        <v>24556</v>
      </c>
      <c r="F82" s="10">
        <v>646459467</v>
      </c>
      <c r="G82" s="186" t="s">
        <v>118</v>
      </c>
      <c r="H82" s="10" t="s">
        <v>456</v>
      </c>
      <c r="I82" s="187" t="s">
        <v>457</v>
      </c>
      <c r="J82" s="10" t="s">
        <v>364</v>
      </c>
      <c r="K82" s="10" t="s">
        <v>364</v>
      </c>
      <c r="L82" s="10" t="s">
        <v>458</v>
      </c>
    </row>
    <row r="83" spans="1:12" x14ac:dyDescent="0.3">
      <c r="A83" s="10">
        <v>19</v>
      </c>
      <c r="B83" s="10" t="s">
        <v>459</v>
      </c>
      <c r="C83" s="10" t="s">
        <v>460</v>
      </c>
      <c r="D83" s="10" t="s">
        <v>461</v>
      </c>
      <c r="E83" s="180">
        <v>24659</v>
      </c>
      <c r="F83" s="10">
        <v>666666666</v>
      </c>
      <c r="G83" s="186" t="s">
        <v>118</v>
      </c>
      <c r="H83" s="10" t="s">
        <v>462</v>
      </c>
      <c r="I83" s="187" t="s">
        <v>463</v>
      </c>
      <c r="J83" s="10" t="s">
        <v>464</v>
      </c>
      <c r="K83" s="10" t="s">
        <v>364</v>
      </c>
      <c r="L83" s="10" t="s">
        <v>465</v>
      </c>
    </row>
    <row r="84" spans="1:12" x14ac:dyDescent="0.3">
      <c r="A84" s="10">
        <v>20</v>
      </c>
      <c r="B84" s="10" t="s">
        <v>466</v>
      </c>
      <c r="C84" s="10" t="s">
        <v>467</v>
      </c>
      <c r="D84" s="10" t="s">
        <v>468</v>
      </c>
      <c r="E84" s="180">
        <v>26340</v>
      </c>
      <c r="F84" s="10">
        <v>653685634</v>
      </c>
      <c r="G84" s="186" t="s">
        <v>118</v>
      </c>
      <c r="H84" s="10" t="s">
        <v>469</v>
      </c>
      <c r="I84" s="187" t="s">
        <v>463</v>
      </c>
      <c r="J84" s="10" t="s">
        <v>364</v>
      </c>
      <c r="K84" s="10" t="s">
        <v>364</v>
      </c>
      <c r="L84" s="10" t="s">
        <v>470</v>
      </c>
    </row>
    <row r="85" spans="1:12" x14ac:dyDescent="0.3">
      <c r="A85" s="10">
        <v>21</v>
      </c>
      <c r="B85" s="10" t="s">
        <v>471</v>
      </c>
      <c r="C85" s="10" t="s">
        <v>472</v>
      </c>
      <c r="D85" s="10" t="s">
        <v>473</v>
      </c>
      <c r="E85" s="180">
        <v>23052</v>
      </c>
      <c r="F85" s="10">
        <v>653685634</v>
      </c>
      <c r="G85" s="186" t="s">
        <v>118</v>
      </c>
      <c r="H85" s="10" t="s">
        <v>474</v>
      </c>
      <c r="I85" s="187" t="s">
        <v>463</v>
      </c>
      <c r="J85" s="10" t="s">
        <v>364</v>
      </c>
      <c r="K85" s="10" t="s">
        <v>364</v>
      </c>
      <c r="L85" s="10" t="s">
        <v>475</v>
      </c>
    </row>
    <row r="86" spans="1:12" x14ac:dyDescent="0.3">
      <c r="A86" s="10">
        <v>22</v>
      </c>
      <c r="B86" s="10" t="s">
        <v>476</v>
      </c>
      <c r="C86" s="10" t="s">
        <v>477</v>
      </c>
      <c r="D86" s="10" t="s">
        <v>478</v>
      </c>
      <c r="E86" s="180">
        <v>27952</v>
      </c>
      <c r="F86" s="10">
        <v>646627817</v>
      </c>
      <c r="G86" s="186" t="s">
        <v>118</v>
      </c>
      <c r="H86" s="10" t="s">
        <v>479</v>
      </c>
      <c r="I86" s="187" t="s">
        <v>390</v>
      </c>
      <c r="J86" s="10" t="s">
        <v>364</v>
      </c>
      <c r="K86" s="10" t="s">
        <v>364</v>
      </c>
      <c r="L86" s="10" t="s">
        <v>480</v>
      </c>
    </row>
    <row r="87" spans="1:12" x14ac:dyDescent="0.3">
      <c r="A87" s="10">
        <v>23</v>
      </c>
      <c r="B87" s="10" t="s">
        <v>481</v>
      </c>
      <c r="C87" s="10" t="s">
        <v>482</v>
      </c>
      <c r="D87" s="10" t="s">
        <v>483</v>
      </c>
      <c r="E87" s="180">
        <v>26017</v>
      </c>
      <c r="F87" s="10">
        <v>630576948</v>
      </c>
      <c r="G87" s="186" t="s">
        <v>118</v>
      </c>
      <c r="H87" s="10" t="s">
        <v>484</v>
      </c>
      <c r="I87" s="187" t="s">
        <v>377</v>
      </c>
      <c r="J87" s="10" t="s">
        <v>364</v>
      </c>
      <c r="K87" s="10" t="s">
        <v>364</v>
      </c>
      <c r="L87" s="10" t="s">
        <v>485</v>
      </c>
    </row>
    <row r="88" spans="1:12" x14ac:dyDescent="0.3">
      <c r="A88" s="10">
        <v>24</v>
      </c>
      <c r="B88" s="10" t="s">
        <v>486</v>
      </c>
      <c r="C88" s="10" t="s">
        <v>487</v>
      </c>
      <c r="D88" s="10" t="s">
        <v>488</v>
      </c>
      <c r="E88" s="180">
        <v>30293</v>
      </c>
      <c r="F88" s="10">
        <v>663987324</v>
      </c>
      <c r="G88" s="186" t="s">
        <v>118</v>
      </c>
      <c r="H88" s="10" t="s">
        <v>489</v>
      </c>
      <c r="I88" s="187" t="s">
        <v>490</v>
      </c>
      <c r="J88" s="10" t="s">
        <v>364</v>
      </c>
      <c r="K88" s="10" t="s">
        <v>364</v>
      </c>
      <c r="L88" s="10" t="s">
        <v>491</v>
      </c>
    </row>
    <row r="89" spans="1:12" x14ac:dyDescent="0.3">
      <c r="A89" s="10">
        <v>25</v>
      </c>
      <c r="B89" s="10" t="s">
        <v>492</v>
      </c>
      <c r="C89" s="10" t="s">
        <v>493</v>
      </c>
      <c r="D89" s="10" t="s">
        <v>494</v>
      </c>
      <c r="E89" s="180">
        <v>27306</v>
      </c>
      <c r="F89" s="10">
        <v>691335482</v>
      </c>
      <c r="G89" s="186" t="s">
        <v>118</v>
      </c>
      <c r="H89" s="10" t="s">
        <v>495</v>
      </c>
      <c r="I89" s="187" t="s">
        <v>496</v>
      </c>
      <c r="J89" s="10" t="s">
        <v>364</v>
      </c>
      <c r="K89" s="10" t="s">
        <v>364</v>
      </c>
      <c r="L89" s="10" t="s">
        <v>497</v>
      </c>
    </row>
    <row r="90" spans="1:12" x14ac:dyDescent="0.3">
      <c r="A90" s="10">
        <v>26</v>
      </c>
      <c r="B90" s="10" t="s">
        <v>498</v>
      </c>
      <c r="C90" s="10" t="s">
        <v>499</v>
      </c>
      <c r="D90" s="10" t="s">
        <v>500</v>
      </c>
      <c r="E90" s="180">
        <v>30247</v>
      </c>
      <c r="F90" s="10">
        <v>652486464</v>
      </c>
      <c r="G90" s="186" t="s">
        <v>118</v>
      </c>
      <c r="H90" s="10" t="s">
        <v>501</v>
      </c>
      <c r="I90" s="187" t="s">
        <v>363</v>
      </c>
      <c r="J90" s="10" t="s">
        <v>364</v>
      </c>
      <c r="K90" s="10" t="s">
        <v>364</v>
      </c>
      <c r="L90" s="10" t="s">
        <v>502</v>
      </c>
    </row>
    <row r="91" spans="1:12" x14ac:dyDescent="0.3">
      <c r="A91" s="10">
        <v>27</v>
      </c>
      <c r="B91" s="10" t="s">
        <v>503</v>
      </c>
      <c r="C91" s="10" t="s">
        <v>504</v>
      </c>
      <c r="D91" s="10" t="s">
        <v>400</v>
      </c>
      <c r="E91" s="180">
        <v>22762</v>
      </c>
      <c r="F91" s="10">
        <v>676161003</v>
      </c>
      <c r="G91" s="186" t="s">
        <v>118</v>
      </c>
      <c r="H91" s="10" t="s">
        <v>505</v>
      </c>
      <c r="I91" s="187" t="s">
        <v>496</v>
      </c>
      <c r="J91" s="10" t="s">
        <v>364</v>
      </c>
      <c r="K91" s="10" t="s">
        <v>364</v>
      </c>
      <c r="L91" s="10" t="s">
        <v>506</v>
      </c>
    </row>
    <row r="92" spans="1:12" x14ac:dyDescent="0.3">
      <c r="A92" s="10">
        <v>28</v>
      </c>
      <c r="B92" s="10" t="s">
        <v>507</v>
      </c>
      <c r="C92" s="10" t="s">
        <v>508</v>
      </c>
      <c r="D92" s="10" t="s">
        <v>509</v>
      </c>
      <c r="E92" s="180">
        <v>24952</v>
      </c>
      <c r="F92" s="10">
        <v>666666666</v>
      </c>
      <c r="G92" s="186" t="s">
        <v>118</v>
      </c>
      <c r="H92" s="10" t="s">
        <v>510</v>
      </c>
      <c r="I92" s="187" t="s">
        <v>396</v>
      </c>
      <c r="J92" s="10" t="s">
        <v>364</v>
      </c>
      <c r="K92" s="10" t="s">
        <v>364</v>
      </c>
      <c r="L92" s="10" t="s">
        <v>511</v>
      </c>
    </row>
    <row r="93" spans="1:12" x14ac:dyDescent="0.3">
      <c r="A93" s="10">
        <v>29</v>
      </c>
      <c r="B93" s="10" t="s">
        <v>512</v>
      </c>
      <c r="C93" s="10" t="s">
        <v>513</v>
      </c>
      <c r="D93" s="10" t="s">
        <v>418</v>
      </c>
      <c r="E93" s="180">
        <v>17846</v>
      </c>
      <c r="F93" s="10">
        <v>645807774</v>
      </c>
      <c r="G93" s="186" t="s">
        <v>118</v>
      </c>
      <c r="H93" s="10" t="s">
        <v>514</v>
      </c>
      <c r="I93" s="187" t="s">
        <v>463</v>
      </c>
      <c r="J93" s="10" t="s">
        <v>515</v>
      </c>
      <c r="K93" s="10" t="s">
        <v>364</v>
      </c>
      <c r="L93" s="10" t="s">
        <v>516</v>
      </c>
    </row>
    <row r="94" spans="1:12" x14ac:dyDescent="0.3">
      <c r="A94" s="10">
        <v>30</v>
      </c>
      <c r="B94" s="10" t="s">
        <v>517</v>
      </c>
      <c r="C94" s="10" t="s">
        <v>518</v>
      </c>
      <c r="D94" s="10" t="s">
        <v>519</v>
      </c>
      <c r="E94" s="180">
        <v>29890</v>
      </c>
      <c r="F94" s="10">
        <v>659240481</v>
      </c>
      <c r="G94" s="186" t="s">
        <v>118</v>
      </c>
      <c r="H94" s="10" t="s">
        <v>520</v>
      </c>
      <c r="I94" s="187" t="s">
        <v>463</v>
      </c>
      <c r="J94" s="10" t="s">
        <v>364</v>
      </c>
      <c r="K94" s="10" t="s">
        <v>364</v>
      </c>
      <c r="L94" s="10" t="s">
        <v>521</v>
      </c>
    </row>
    <row r="95" spans="1:12" x14ac:dyDescent="0.3">
      <c r="A95" s="10">
        <v>31</v>
      </c>
      <c r="B95" s="10" t="s">
        <v>522</v>
      </c>
      <c r="C95" s="10" t="s">
        <v>523</v>
      </c>
      <c r="D95" s="10" t="s">
        <v>524</v>
      </c>
      <c r="E95" s="180">
        <v>23216</v>
      </c>
      <c r="F95" s="10">
        <v>647501369</v>
      </c>
      <c r="G95" s="186" t="s">
        <v>118</v>
      </c>
      <c r="H95" s="10" t="s">
        <v>525</v>
      </c>
      <c r="I95" s="187" t="s">
        <v>490</v>
      </c>
      <c r="J95" s="10" t="s">
        <v>364</v>
      </c>
      <c r="K95" s="10" t="s">
        <v>364</v>
      </c>
      <c r="L95" s="10" t="s">
        <v>526</v>
      </c>
    </row>
    <row r="96" spans="1:12" x14ac:dyDescent="0.3">
      <c r="A96" s="10">
        <v>32</v>
      </c>
      <c r="B96" s="10" t="s">
        <v>527</v>
      </c>
      <c r="C96" s="10" t="s">
        <v>528</v>
      </c>
      <c r="D96" s="10" t="s">
        <v>529</v>
      </c>
      <c r="E96" s="180">
        <v>32336</v>
      </c>
      <c r="F96" s="10">
        <v>687171760</v>
      </c>
      <c r="G96" s="186" t="s">
        <v>118</v>
      </c>
      <c r="H96" s="10" t="s">
        <v>530</v>
      </c>
      <c r="I96" s="187" t="s">
        <v>531</v>
      </c>
      <c r="J96" s="10" t="s">
        <v>532</v>
      </c>
      <c r="K96" s="10" t="s">
        <v>364</v>
      </c>
      <c r="L96" s="10" t="s">
        <v>533</v>
      </c>
    </row>
    <row r="97" spans="1:12" x14ac:dyDescent="0.3">
      <c r="A97" s="10">
        <v>33</v>
      </c>
      <c r="B97" s="10" t="s">
        <v>534</v>
      </c>
      <c r="C97" s="10" t="s">
        <v>535</v>
      </c>
      <c r="D97" s="10" t="s">
        <v>468</v>
      </c>
      <c r="E97" s="180">
        <v>22814</v>
      </c>
      <c r="F97" s="10">
        <v>650634403</v>
      </c>
      <c r="G97" s="186" t="s">
        <v>118</v>
      </c>
      <c r="H97" s="10" t="s">
        <v>536</v>
      </c>
      <c r="I97" s="187" t="s">
        <v>490</v>
      </c>
      <c r="J97" s="10" t="s">
        <v>364</v>
      </c>
      <c r="K97" s="10" t="s">
        <v>364</v>
      </c>
      <c r="L97" s="10" t="s">
        <v>537</v>
      </c>
    </row>
    <row r="98" spans="1:12" x14ac:dyDescent="0.3">
      <c r="A98" s="10">
        <v>34</v>
      </c>
      <c r="B98" s="10" t="s">
        <v>538</v>
      </c>
      <c r="C98" s="10" t="s">
        <v>539</v>
      </c>
      <c r="D98" s="10" t="s">
        <v>540</v>
      </c>
      <c r="E98" s="180">
        <v>26271</v>
      </c>
      <c r="F98" s="10">
        <v>650959660</v>
      </c>
      <c r="G98" s="186" t="s">
        <v>118</v>
      </c>
      <c r="H98" s="10" t="s">
        <v>541</v>
      </c>
      <c r="I98" s="187" t="s">
        <v>496</v>
      </c>
      <c r="J98" s="10" t="s">
        <v>364</v>
      </c>
      <c r="K98" s="10" t="s">
        <v>364</v>
      </c>
      <c r="L98" s="10" t="s">
        <v>542</v>
      </c>
    </row>
    <row r="99" spans="1:12" x14ac:dyDescent="0.3">
      <c r="A99" s="10">
        <v>35</v>
      </c>
      <c r="B99" s="10" t="s">
        <v>543</v>
      </c>
      <c r="C99" s="10" t="s">
        <v>544</v>
      </c>
      <c r="D99" s="10" t="s">
        <v>219</v>
      </c>
      <c r="E99" s="180">
        <v>24060</v>
      </c>
      <c r="F99" s="10">
        <v>651588643</v>
      </c>
      <c r="G99" s="186" t="s">
        <v>118</v>
      </c>
      <c r="H99" s="10" t="s">
        <v>545</v>
      </c>
      <c r="I99" s="187" t="s">
        <v>396</v>
      </c>
      <c r="J99" s="10" t="s">
        <v>364</v>
      </c>
      <c r="K99" s="10" t="s">
        <v>364</v>
      </c>
      <c r="L99" s="10" t="s">
        <v>546</v>
      </c>
    </row>
    <row r="100" spans="1:12" x14ac:dyDescent="0.3">
      <c r="A100" s="10">
        <v>36</v>
      </c>
      <c r="B100" s="10" t="s">
        <v>547</v>
      </c>
      <c r="C100" s="10" t="s">
        <v>548</v>
      </c>
      <c r="D100" s="10" t="s">
        <v>549</v>
      </c>
      <c r="E100" s="180">
        <v>29691</v>
      </c>
      <c r="F100" s="10">
        <v>686032237</v>
      </c>
      <c r="G100" s="186" t="s">
        <v>117</v>
      </c>
      <c r="H100" s="10" t="s">
        <v>550</v>
      </c>
      <c r="I100" s="187" t="s">
        <v>363</v>
      </c>
      <c r="J100" s="10" t="s">
        <v>364</v>
      </c>
      <c r="K100" s="10" t="s">
        <v>364</v>
      </c>
      <c r="L100" s="10" t="s">
        <v>551</v>
      </c>
    </row>
    <row r="101" spans="1:12" x14ac:dyDescent="0.3">
      <c r="A101" s="10">
        <v>37</v>
      </c>
      <c r="B101" s="10" t="s">
        <v>552</v>
      </c>
      <c r="C101" s="10" t="s">
        <v>553</v>
      </c>
      <c r="D101" s="10" t="s">
        <v>186</v>
      </c>
      <c r="E101" s="180">
        <v>24851</v>
      </c>
      <c r="F101" s="10">
        <v>647093660</v>
      </c>
      <c r="G101" s="186" t="s">
        <v>117</v>
      </c>
      <c r="H101" s="10" t="s">
        <v>554</v>
      </c>
      <c r="I101" s="187" t="s">
        <v>490</v>
      </c>
      <c r="J101" s="10" t="s">
        <v>364</v>
      </c>
      <c r="K101" s="10" t="s">
        <v>364</v>
      </c>
      <c r="L101" s="10" t="s">
        <v>555</v>
      </c>
    </row>
    <row r="102" spans="1:12" x14ac:dyDescent="0.3">
      <c r="A102" s="10">
        <v>38</v>
      </c>
      <c r="B102" s="10" t="s">
        <v>556</v>
      </c>
      <c r="C102" s="10" t="s">
        <v>557</v>
      </c>
      <c r="D102" s="10" t="s">
        <v>558</v>
      </c>
      <c r="E102" s="180">
        <v>28446</v>
      </c>
      <c r="F102" s="10">
        <v>661386946</v>
      </c>
      <c r="G102" s="186" t="s">
        <v>117</v>
      </c>
      <c r="H102" s="10" t="s">
        <v>559</v>
      </c>
      <c r="I102" s="187" t="s">
        <v>560</v>
      </c>
      <c r="J102" s="10" t="s">
        <v>561</v>
      </c>
      <c r="K102" s="10" t="s">
        <v>364</v>
      </c>
      <c r="L102" s="10" t="s">
        <v>562</v>
      </c>
    </row>
    <row r="103" spans="1:12" x14ac:dyDescent="0.3">
      <c r="A103" s="10">
        <v>39</v>
      </c>
      <c r="B103" s="10" t="s">
        <v>563</v>
      </c>
      <c r="C103" s="10" t="s">
        <v>564</v>
      </c>
      <c r="D103" s="10" t="s">
        <v>565</v>
      </c>
      <c r="E103" s="180">
        <v>28674</v>
      </c>
      <c r="F103" s="10">
        <v>661461561</v>
      </c>
      <c r="G103" s="186" t="s">
        <v>117</v>
      </c>
      <c r="H103" s="10" t="s">
        <v>559</v>
      </c>
      <c r="I103" s="187" t="s">
        <v>560</v>
      </c>
      <c r="J103" s="10" t="s">
        <v>561</v>
      </c>
      <c r="K103" s="10" t="s">
        <v>364</v>
      </c>
      <c r="L103" s="10" t="s">
        <v>566</v>
      </c>
    </row>
    <row r="104" spans="1:12" x14ac:dyDescent="0.3">
      <c r="A104" s="10">
        <v>40</v>
      </c>
      <c r="B104" s="10" t="s">
        <v>567</v>
      </c>
      <c r="C104" s="10" t="s">
        <v>568</v>
      </c>
      <c r="D104" s="10" t="s">
        <v>569</v>
      </c>
      <c r="E104" s="180">
        <v>24472</v>
      </c>
      <c r="F104" s="10">
        <v>967219314</v>
      </c>
      <c r="G104" s="186" t="s">
        <v>118</v>
      </c>
      <c r="H104" s="10" t="s">
        <v>570</v>
      </c>
      <c r="I104" s="187" t="s">
        <v>377</v>
      </c>
      <c r="J104" s="10" t="s">
        <v>364</v>
      </c>
      <c r="K104" s="10" t="s">
        <v>364</v>
      </c>
      <c r="L104" s="10" t="s">
        <v>571</v>
      </c>
    </row>
    <row r="105" spans="1:12" x14ac:dyDescent="0.3">
      <c r="A105" s="10">
        <v>41</v>
      </c>
      <c r="B105" s="10" t="s">
        <v>572</v>
      </c>
      <c r="C105" s="10" t="s">
        <v>573</v>
      </c>
      <c r="D105" s="10" t="s">
        <v>574</v>
      </c>
      <c r="E105" s="180">
        <v>31550</v>
      </c>
      <c r="F105" s="10">
        <v>679856287</v>
      </c>
      <c r="G105" s="186" t="s">
        <v>117</v>
      </c>
      <c r="H105" s="10" t="s">
        <v>575</v>
      </c>
      <c r="I105" s="187" t="s">
        <v>457</v>
      </c>
      <c r="J105" s="10" t="s">
        <v>364</v>
      </c>
      <c r="K105" s="10" t="s">
        <v>364</v>
      </c>
      <c r="L105" s="10" t="s">
        <v>576</v>
      </c>
    </row>
    <row r="106" spans="1:12" x14ac:dyDescent="0.3">
      <c r="A106" s="10">
        <v>42</v>
      </c>
      <c r="B106" s="10" t="s">
        <v>577</v>
      </c>
      <c r="C106" s="10" t="s">
        <v>578</v>
      </c>
      <c r="D106" s="10" t="s">
        <v>579</v>
      </c>
      <c r="E106" s="180">
        <v>29183</v>
      </c>
      <c r="F106" s="10">
        <v>659330076</v>
      </c>
      <c r="G106" s="186" t="s">
        <v>117</v>
      </c>
      <c r="H106" s="10" t="s">
        <v>575</v>
      </c>
      <c r="I106" s="187" t="s">
        <v>457</v>
      </c>
      <c r="J106" s="10" t="s">
        <v>364</v>
      </c>
      <c r="K106" s="10" t="s">
        <v>364</v>
      </c>
      <c r="L106" s="10" t="s">
        <v>580</v>
      </c>
    </row>
    <row r="107" spans="1:12" x14ac:dyDescent="0.3">
      <c r="A107" s="10">
        <v>43</v>
      </c>
      <c r="B107" s="10" t="s">
        <v>581</v>
      </c>
      <c r="C107" s="10" t="s">
        <v>582</v>
      </c>
      <c r="D107" s="10" t="s">
        <v>583</v>
      </c>
      <c r="E107" s="180">
        <v>24637</v>
      </c>
      <c r="F107" s="10">
        <v>685612278</v>
      </c>
      <c r="G107" s="186" t="s">
        <v>117</v>
      </c>
      <c r="H107" s="10" t="s">
        <v>584</v>
      </c>
      <c r="I107" s="187" t="s">
        <v>390</v>
      </c>
      <c r="J107" s="10" t="s">
        <v>364</v>
      </c>
      <c r="K107" s="10" t="s">
        <v>364</v>
      </c>
      <c r="L107" s="10" t="s">
        <v>585</v>
      </c>
    </row>
    <row r="108" spans="1:12" x14ac:dyDescent="0.3">
      <c r="A108" s="10">
        <v>44</v>
      </c>
      <c r="B108" s="10" t="s">
        <v>586</v>
      </c>
      <c r="C108" s="10" t="s">
        <v>587</v>
      </c>
      <c r="D108" s="10" t="s">
        <v>588</v>
      </c>
      <c r="E108" s="180">
        <v>23377</v>
      </c>
      <c r="F108" s="10">
        <v>676493199</v>
      </c>
      <c r="G108" s="186" t="s">
        <v>117</v>
      </c>
      <c r="H108" s="10" t="s">
        <v>589</v>
      </c>
      <c r="I108" s="187" t="s">
        <v>590</v>
      </c>
      <c r="J108" s="10" t="s">
        <v>515</v>
      </c>
      <c r="K108" s="10" t="s">
        <v>364</v>
      </c>
      <c r="L108" s="10" t="s">
        <v>591</v>
      </c>
    </row>
    <row r="109" spans="1:12" x14ac:dyDescent="0.3">
      <c r="A109" s="10">
        <v>45</v>
      </c>
      <c r="B109" s="10" t="s">
        <v>592</v>
      </c>
      <c r="C109" s="10" t="s">
        <v>593</v>
      </c>
      <c r="D109" s="10" t="s">
        <v>594</v>
      </c>
      <c r="E109" s="180">
        <v>23104</v>
      </c>
      <c r="F109" s="10">
        <v>637146451</v>
      </c>
      <c r="G109" s="186" t="s">
        <v>117</v>
      </c>
      <c r="H109" s="10" t="s">
        <v>595</v>
      </c>
      <c r="I109" s="187" t="s">
        <v>596</v>
      </c>
      <c r="J109" s="10" t="s">
        <v>597</v>
      </c>
      <c r="K109" s="10" t="s">
        <v>364</v>
      </c>
      <c r="L109" s="10" t="s">
        <v>598</v>
      </c>
    </row>
    <row r="110" spans="1:12" x14ac:dyDescent="0.3">
      <c r="A110" s="10">
        <v>46</v>
      </c>
      <c r="B110" s="10" t="s">
        <v>599</v>
      </c>
      <c r="C110" s="10" t="s">
        <v>600</v>
      </c>
      <c r="D110" s="10" t="s">
        <v>202</v>
      </c>
      <c r="E110" s="180">
        <v>25298</v>
      </c>
      <c r="F110" s="10">
        <v>606832940</v>
      </c>
      <c r="G110" s="186" t="s">
        <v>118</v>
      </c>
      <c r="H110" s="10" t="s">
        <v>601</v>
      </c>
      <c r="I110" s="187" t="s">
        <v>396</v>
      </c>
      <c r="J110" s="10" t="s">
        <v>364</v>
      </c>
      <c r="K110" s="10" t="s">
        <v>364</v>
      </c>
      <c r="L110" s="10" t="s">
        <v>602</v>
      </c>
    </row>
    <row r="111" spans="1:12" x14ac:dyDescent="0.3">
      <c r="A111" s="10">
        <v>47</v>
      </c>
      <c r="B111" s="10" t="s">
        <v>603</v>
      </c>
      <c r="C111" s="10" t="s">
        <v>604</v>
      </c>
      <c r="D111" s="10" t="s">
        <v>605</v>
      </c>
      <c r="E111" s="180">
        <v>23730</v>
      </c>
      <c r="F111" s="10">
        <v>619371286</v>
      </c>
      <c r="G111" s="186" t="s">
        <v>118</v>
      </c>
      <c r="H111" s="10" t="s">
        <v>606</v>
      </c>
      <c r="I111" s="187" t="s">
        <v>377</v>
      </c>
      <c r="J111" s="10" t="s">
        <v>364</v>
      </c>
      <c r="K111" s="10" t="s">
        <v>364</v>
      </c>
      <c r="L111" s="10" t="s">
        <v>607</v>
      </c>
    </row>
    <row r="112" spans="1:12" x14ac:dyDescent="0.3">
      <c r="A112" s="10">
        <v>48</v>
      </c>
      <c r="B112" s="10" t="s">
        <v>608</v>
      </c>
      <c r="C112" s="10" t="s">
        <v>609</v>
      </c>
      <c r="D112" s="10" t="s">
        <v>610</v>
      </c>
      <c r="E112" s="180">
        <v>28320</v>
      </c>
      <c r="F112" s="10">
        <v>622888396</v>
      </c>
      <c r="G112" s="186" t="s">
        <v>118</v>
      </c>
      <c r="H112" s="10" t="s">
        <v>611</v>
      </c>
      <c r="I112" s="187" t="s">
        <v>490</v>
      </c>
      <c r="J112" s="10" t="s">
        <v>364</v>
      </c>
      <c r="K112" s="10" t="s">
        <v>364</v>
      </c>
      <c r="L112" s="10" t="s">
        <v>612</v>
      </c>
    </row>
    <row r="113" spans="1:12" x14ac:dyDescent="0.3">
      <c r="A113" s="10">
        <v>49</v>
      </c>
      <c r="B113" s="10" t="s">
        <v>613</v>
      </c>
      <c r="C113" s="10" t="s">
        <v>614</v>
      </c>
      <c r="D113" s="10" t="s">
        <v>615</v>
      </c>
      <c r="E113" s="180">
        <v>25015</v>
      </c>
      <c r="F113" s="10">
        <v>666934475</v>
      </c>
      <c r="G113" s="186" t="s">
        <v>117</v>
      </c>
      <c r="H113" s="10" t="s">
        <v>616</v>
      </c>
      <c r="I113" s="187" t="s">
        <v>377</v>
      </c>
      <c r="J113" s="10" t="s">
        <v>364</v>
      </c>
      <c r="K113" s="10" t="s">
        <v>364</v>
      </c>
      <c r="L113" s="10" t="s">
        <v>617</v>
      </c>
    </row>
    <row r="114" spans="1:12" x14ac:dyDescent="0.3">
      <c r="A114" s="10">
        <v>50</v>
      </c>
      <c r="B114" s="10" t="s">
        <v>618</v>
      </c>
      <c r="C114" s="10" t="s">
        <v>619</v>
      </c>
      <c r="D114" s="10" t="s">
        <v>620</v>
      </c>
      <c r="E114" s="180">
        <v>22991</v>
      </c>
      <c r="F114" s="10">
        <v>607794824</v>
      </c>
      <c r="G114" s="186" t="s">
        <v>117</v>
      </c>
      <c r="H114" s="10" t="s">
        <v>621</v>
      </c>
      <c r="I114" s="187" t="s">
        <v>363</v>
      </c>
      <c r="J114" s="10" t="s">
        <v>364</v>
      </c>
      <c r="K114" s="10" t="s">
        <v>364</v>
      </c>
      <c r="L114" s="10" t="s">
        <v>622</v>
      </c>
    </row>
    <row r="115" spans="1:12" x14ac:dyDescent="0.3">
      <c r="A115" s="10">
        <v>51</v>
      </c>
      <c r="B115" s="10" t="s">
        <v>623</v>
      </c>
      <c r="C115" s="10" t="s">
        <v>624</v>
      </c>
      <c r="D115" s="10" t="s">
        <v>583</v>
      </c>
      <c r="E115" s="180">
        <v>28840</v>
      </c>
      <c r="F115" s="10">
        <v>646200837</v>
      </c>
      <c r="G115" s="186" t="s">
        <v>118</v>
      </c>
      <c r="H115" s="10" t="s">
        <v>625</v>
      </c>
      <c r="I115" s="187" t="s">
        <v>560</v>
      </c>
      <c r="J115" s="10" t="s">
        <v>561</v>
      </c>
      <c r="K115" s="10" t="s">
        <v>364</v>
      </c>
      <c r="L115" s="10" t="s">
        <v>626</v>
      </c>
    </row>
    <row r="116" spans="1:12" x14ac:dyDescent="0.3">
      <c r="A116" s="10">
        <v>52</v>
      </c>
      <c r="B116" s="10" t="s">
        <v>627</v>
      </c>
      <c r="C116" s="10" t="s">
        <v>628</v>
      </c>
      <c r="D116" s="10" t="s">
        <v>583</v>
      </c>
      <c r="E116" s="180">
        <v>21599</v>
      </c>
      <c r="F116" s="10">
        <v>666196051</v>
      </c>
      <c r="G116" s="186" t="s">
        <v>118</v>
      </c>
      <c r="H116" s="10" t="s">
        <v>629</v>
      </c>
      <c r="I116" s="187" t="s">
        <v>630</v>
      </c>
      <c r="J116" s="10" t="s">
        <v>631</v>
      </c>
      <c r="K116" s="10" t="s">
        <v>364</v>
      </c>
      <c r="L116" s="10" t="s">
        <v>632</v>
      </c>
    </row>
    <row r="117" spans="1:12" x14ac:dyDescent="0.3">
      <c r="A117" s="10">
        <v>53</v>
      </c>
      <c r="B117" s="10" t="s">
        <v>633</v>
      </c>
      <c r="C117" s="10" t="s">
        <v>634</v>
      </c>
      <c r="D117" s="10" t="s">
        <v>635</v>
      </c>
      <c r="E117" s="180">
        <v>23604</v>
      </c>
      <c r="F117" s="10">
        <v>670086716</v>
      </c>
      <c r="G117" s="186" t="s">
        <v>117</v>
      </c>
      <c r="H117" s="10" t="s">
        <v>636</v>
      </c>
      <c r="I117" s="187" t="s">
        <v>377</v>
      </c>
      <c r="J117" s="10" t="s">
        <v>364</v>
      </c>
      <c r="K117" s="10" t="s">
        <v>364</v>
      </c>
      <c r="L117" s="10" t="s">
        <v>637</v>
      </c>
    </row>
    <row r="118" spans="1:12" x14ac:dyDescent="0.3">
      <c r="A118" s="10">
        <v>54</v>
      </c>
      <c r="B118" s="10" t="s">
        <v>638</v>
      </c>
      <c r="C118" s="10" t="s">
        <v>639</v>
      </c>
      <c r="D118" s="10" t="s">
        <v>184</v>
      </c>
      <c r="E118" s="180">
        <v>19051</v>
      </c>
      <c r="F118" s="10">
        <v>605017590</v>
      </c>
      <c r="G118" s="186" t="s">
        <v>117</v>
      </c>
      <c r="H118" s="10" t="s">
        <v>640</v>
      </c>
      <c r="I118" s="187" t="s">
        <v>390</v>
      </c>
      <c r="J118" s="10" t="s">
        <v>364</v>
      </c>
      <c r="K118" s="10" t="s">
        <v>364</v>
      </c>
      <c r="L118" s="10" t="s">
        <v>641</v>
      </c>
    </row>
    <row r="119" spans="1:12" x14ac:dyDescent="0.3">
      <c r="A119" s="10">
        <v>55</v>
      </c>
      <c r="B119" s="10" t="s">
        <v>642</v>
      </c>
      <c r="C119" s="10" t="s">
        <v>643</v>
      </c>
      <c r="D119" s="10" t="s">
        <v>644</v>
      </c>
      <c r="E119" s="180">
        <v>27001</v>
      </c>
      <c r="F119" s="10">
        <v>610989980</v>
      </c>
      <c r="G119" s="186" t="s">
        <v>118</v>
      </c>
      <c r="H119" s="10" t="s">
        <v>645</v>
      </c>
      <c r="I119" s="187" t="s">
        <v>396</v>
      </c>
      <c r="J119" s="10" t="s">
        <v>364</v>
      </c>
      <c r="K119" s="10" t="s">
        <v>364</v>
      </c>
      <c r="L119" s="10" t="s">
        <v>646</v>
      </c>
    </row>
    <row r="120" spans="1:12" x14ac:dyDescent="0.3">
      <c r="A120" s="10">
        <v>56</v>
      </c>
      <c r="B120" s="10" t="s">
        <v>647</v>
      </c>
      <c r="C120" s="10" t="s">
        <v>648</v>
      </c>
      <c r="D120" s="10" t="s">
        <v>649</v>
      </c>
      <c r="E120" s="180">
        <v>28089</v>
      </c>
      <c r="F120" s="10">
        <v>667714594</v>
      </c>
      <c r="G120" s="186" t="s">
        <v>118</v>
      </c>
      <c r="H120" s="10" t="s">
        <v>650</v>
      </c>
      <c r="I120" s="187" t="s">
        <v>396</v>
      </c>
      <c r="J120" s="10" t="s">
        <v>364</v>
      </c>
      <c r="K120" s="10" t="s">
        <v>364</v>
      </c>
      <c r="L120" s="10" t="s">
        <v>651</v>
      </c>
    </row>
    <row r="121" spans="1:12" x14ac:dyDescent="0.3">
      <c r="A121" s="10">
        <v>57</v>
      </c>
      <c r="B121" s="10" t="s">
        <v>652</v>
      </c>
      <c r="C121" s="10" t="s">
        <v>653</v>
      </c>
      <c r="D121" s="10" t="s">
        <v>654</v>
      </c>
      <c r="E121" s="180">
        <v>25864</v>
      </c>
      <c r="F121" s="10">
        <v>610015565</v>
      </c>
      <c r="G121" s="186" t="s">
        <v>118</v>
      </c>
      <c r="H121" s="10" t="s">
        <v>655</v>
      </c>
      <c r="I121" s="187">
        <v>30500</v>
      </c>
      <c r="J121" s="10" t="s">
        <v>656</v>
      </c>
      <c r="K121" s="10" t="s">
        <v>384</v>
      </c>
      <c r="L121" s="10" t="s">
        <v>657</v>
      </c>
    </row>
    <row r="122" spans="1:12" x14ac:dyDescent="0.3">
      <c r="A122" s="10">
        <v>58</v>
      </c>
      <c r="B122" s="10" t="s">
        <v>658</v>
      </c>
      <c r="C122" s="10" t="s">
        <v>659</v>
      </c>
      <c r="D122" s="10" t="s">
        <v>660</v>
      </c>
      <c r="E122" s="180">
        <v>27297</v>
      </c>
      <c r="F122" s="10">
        <v>630147905</v>
      </c>
      <c r="G122" s="186" t="s">
        <v>118</v>
      </c>
      <c r="H122" s="10" t="s">
        <v>661</v>
      </c>
      <c r="I122" s="187" t="s">
        <v>396</v>
      </c>
      <c r="J122" s="10" t="s">
        <v>364</v>
      </c>
      <c r="K122" s="10" t="s">
        <v>364</v>
      </c>
      <c r="L122" s="10" t="s">
        <v>662</v>
      </c>
    </row>
    <row r="123" spans="1:12" x14ac:dyDescent="0.3">
      <c r="A123" s="10">
        <v>59</v>
      </c>
      <c r="B123" s="10" t="s">
        <v>663</v>
      </c>
      <c r="C123" s="10" t="s">
        <v>664</v>
      </c>
      <c r="D123" s="10" t="s">
        <v>665</v>
      </c>
      <c r="E123" s="180">
        <v>25513</v>
      </c>
      <c r="F123" s="10">
        <v>669630061</v>
      </c>
      <c r="G123" s="186" t="s">
        <v>118</v>
      </c>
      <c r="H123" s="10" t="s">
        <v>666</v>
      </c>
      <c r="I123" s="187" t="s">
        <v>457</v>
      </c>
      <c r="J123" s="10" t="s">
        <v>364</v>
      </c>
      <c r="K123" s="10" t="s">
        <v>364</v>
      </c>
      <c r="L123" s="10" t="s">
        <v>667</v>
      </c>
    </row>
    <row r="124" spans="1:12" x14ac:dyDescent="0.3">
      <c r="A124" s="10">
        <v>60</v>
      </c>
      <c r="B124" s="10" t="s">
        <v>668</v>
      </c>
      <c r="C124" s="10" t="s">
        <v>669</v>
      </c>
      <c r="D124" s="10" t="s">
        <v>670</v>
      </c>
      <c r="E124" s="180">
        <v>27039</v>
      </c>
      <c r="F124" s="10">
        <v>686981289</v>
      </c>
      <c r="G124" s="186" t="s">
        <v>117</v>
      </c>
      <c r="H124" s="10" t="s">
        <v>671</v>
      </c>
      <c r="I124" s="187" t="s">
        <v>435</v>
      </c>
      <c r="J124" s="10" t="s">
        <v>436</v>
      </c>
      <c r="K124" s="10" t="s">
        <v>364</v>
      </c>
      <c r="L124" s="10" t="s">
        <v>672</v>
      </c>
    </row>
    <row r="125" spans="1:12" x14ac:dyDescent="0.3">
      <c r="A125" s="10">
        <v>61</v>
      </c>
      <c r="B125" s="10" t="s">
        <v>673</v>
      </c>
      <c r="C125" s="10" t="s">
        <v>674</v>
      </c>
      <c r="D125" s="10" t="s">
        <v>675</v>
      </c>
      <c r="E125" s="180">
        <v>26723</v>
      </c>
      <c r="F125" s="10">
        <v>670216603</v>
      </c>
      <c r="G125" s="186" t="s">
        <v>117</v>
      </c>
      <c r="H125" s="10" t="s">
        <v>671</v>
      </c>
      <c r="I125" s="187" t="s">
        <v>435</v>
      </c>
      <c r="J125" s="10" t="s">
        <v>436</v>
      </c>
      <c r="K125" s="10" t="s">
        <v>364</v>
      </c>
      <c r="L125" s="10" t="s">
        <v>676</v>
      </c>
    </row>
    <row r="126" spans="1:12" x14ac:dyDescent="0.3">
      <c r="A126" s="10">
        <v>62</v>
      </c>
      <c r="B126" s="10" t="s">
        <v>677</v>
      </c>
      <c r="C126" s="10" t="s">
        <v>678</v>
      </c>
      <c r="D126" s="10" t="s">
        <v>679</v>
      </c>
      <c r="E126" s="180">
        <v>28759</v>
      </c>
      <c r="F126" s="10">
        <v>686981287</v>
      </c>
      <c r="G126" s="186" t="s">
        <v>117</v>
      </c>
      <c r="H126" s="10" t="s">
        <v>680</v>
      </c>
      <c r="I126" s="187" t="s">
        <v>390</v>
      </c>
      <c r="J126" s="10" t="s">
        <v>364</v>
      </c>
      <c r="K126" s="10" t="s">
        <v>364</v>
      </c>
      <c r="L126" s="10" t="s">
        <v>681</v>
      </c>
    </row>
    <row r="127" spans="1:12" x14ac:dyDescent="0.3">
      <c r="A127" s="10">
        <v>63</v>
      </c>
      <c r="B127" s="10" t="s">
        <v>682</v>
      </c>
      <c r="C127" s="10" t="s">
        <v>683</v>
      </c>
      <c r="D127" s="10" t="s">
        <v>684</v>
      </c>
      <c r="E127" s="180">
        <v>24833</v>
      </c>
      <c r="F127" s="10">
        <v>620470804</v>
      </c>
      <c r="G127" s="186" t="s">
        <v>117</v>
      </c>
      <c r="H127" s="10" t="s">
        <v>685</v>
      </c>
      <c r="I127" s="187" t="s">
        <v>496</v>
      </c>
      <c r="J127" s="10" t="s">
        <v>364</v>
      </c>
      <c r="K127" s="10" t="s">
        <v>364</v>
      </c>
      <c r="L127" s="10" t="s">
        <v>686</v>
      </c>
    </row>
    <row r="128" spans="1:12" x14ac:dyDescent="0.3">
      <c r="A128" s="10">
        <v>64</v>
      </c>
      <c r="B128" s="10" t="s">
        <v>687</v>
      </c>
      <c r="C128" s="10" t="s">
        <v>688</v>
      </c>
      <c r="D128" s="10" t="s">
        <v>689</v>
      </c>
      <c r="E128" s="180">
        <v>29305</v>
      </c>
      <c r="F128" s="10">
        <v>679170354</v>
      </c>
      <c r="G128" s="186" t="s">
        <v>117</v>
      </c>
      <c r="H128" s="10" t="s">
        <v>690</v>
      </c>
      <c r="I128" s="187" t="s">
        <v>457</v>
      </c>
      <c r="J128" s="10" t="s">
        <v>364</v>
      </c>
      <c r="K128" s="10" t="s">
        <v>364</v>
      </c>
      <c r="L128" s="10" t="s">
        <v>691</v>
      </c>
    </row>
    <row r="129" spans="1:12" x14ac:dyDescent="0.3">
      <c r="A129" s="10">
        <v>65</v>
      </c>
      <c r="B129" s="10" t="s">
        <v>692</v>
      </c>
      <c r="C129" s="10" t="s">
        <v>693</v>
      </c>
      <c r="D129" s="10" t="s">
        <v>694</v>
      </c>
      <c r="E129" s="180">
        <v>21341</v>
      </c>
      <c r="F129" s="10">
        <v>676866800</v>
      </c>
      <c r="G129" s="186" t="s">
        <v>117</v>
      </c>
      <c r="H129" s="10" t="s">
        <v>695</v>
      </c>
      <c r="I129" s="187" t="s">
        <v>496</v>
      </c>
      <c r="J129" s="10" t="s">
        <v>364</v>
      </c>
      <c r="K129" s="10" t="s">
        <v>364</v>
      </c>
      <c r="L129" s="10" t="s">
        <v>696</v>
      </c>
    </row>
    <row r="130" spans="1:12" x14ac:dyDescent="0.3">
      <c r="A130" s="10">
        <v>66</v>
      </c>
      <c r="B130" s="10" t="s">
        <v>697</v>
      </c>
      <c r="C130" s="10" t="s">
        <v>698</v>
      </c>
      <c r="D130" s="10" t="s">
        <v>699</v>
      </c>
      <c r="E130" s="180">
        <v>13648</v>
      </c>
      <c r="F130" s="10">
        <v>637745360</v>
      </c>
      <c r="G130" s="186" t="s">
        <v>117</v>
      </c>
      <c r="H130" s="10" t="s">
        <v>700</v>
      </c>
      <c r="I130" s="187" t="s">
        <v>701</v>
      </c>
      <c r="J130" s="10" t="s">
        <v>702</v>
      </c>
      <c r="K130" s="10" t="s">
        <v>364</v>
      </c>
      <c r="L130" s="10" t="s">
        <v>703</v>
      </c>
    </row>
    <row r="131" spans="1:12" x14ac:dyDescent="0.3">
      <c r="A131" s="10">
        <v>67</v>
      </c>
      <c r="B131" s="10" t="s">
        <v>704</v>
      </c>
      <c r="C131" s="10" t="s">
        <v>705</v>
      </c>
      <c r="D131" s="10" t="s">
        <v>388</v>
      </c>
      <c r="E131" s="180">
        <v>24377</v>
      </c>
      <c r="F131" s="10">
        <v>608314363</v>
      </c>
      <c r="G131" s="186" t="s">
        <v>117</v>
      </c>
      <c r="H131" s="10" t="s">
        <v>706</v>
      </c>
      <c r="I131" s="187" t="s">
        <v>377</v>
      </c>
      <c r="J131" s="10" t="s">
        <v>364</v>
      </c>
      <c r="K131" s="10" t="s">
        <v>364</v>
      </c>
      <c r="L131" s="10" t="s">
        <v>707</v>
      </c>
    </row>
    <row r="132" spans="1:12" x14ac:dyDescent="0.3">
      <c r="A132" s="10">
        <v>68</v>
      </c>
      <c r="B132" s="10" t="s">
        <v>708</v>
      </c>
      <c r="C132" s="10" t="s">
        <v>705</v>
      </c>
      <c r="D132" s="10" t="s">
        <v>709</v>
      </c>
      <c r="E132" s="180">
        <v>23245</v>
      </c>
      <c r="F132" s="10">
        <v>667511958</v>
      </c>
      <c r="G132" s="186" t="s">
        <v>117</v>
      </c>
      <c r="H132" s="10" t="s">
        <v>710</v>
      </c>
      <c r="I132" s="187" t="s">
        <v>377</v>
      </c>
      <c r="J132" s="10" t="s">
        <v>364</v>
      </c>
      <c r="K132" s="10" t="s">
        <v>364</v>
      </c>
      <c r="L132" s="10" t="s">
        <v>711</v>
      </c>
    </row>
    <row r="133" spans="1:12" x14ac:dyDescent="0.3">
      <c r="A133" s="10">
        <v>69</v>
      </c>
      <c r="B133" s="10" t="s">
        <v>712</v>
      </c>
      <c r="C133" s="10" t="s">
        <v>713</v>
      </c>
      <c r="D133" s="10" t="s">
        <v>361</v>
      </c>
      <c r="E133" s="180">
        <v>22704</v>
      </c>
      <c r="F133" s="10" t="s">
        <v>714</v>
      </c>
      <c r="G133" s="186" t="s">
        <v>118</v>
      </c>
      <c r="H133" s="10" t="s">
        <v>715</v>
      </c>
      <c r="I133" s="187" t="s">
        <v>390</v>
      </c>
      <c r="J133" s="10" t="s">
        <v>364</v>
      </c>
      <c r="K133" s="10" t="s">
        <v>364</v>
      </c>
      <c r="L133" s="10" t="s">
        <v>716</v>
      </c>
    </row>
    <row r="134" spans="1:12" x14ac:dyDescent="0.3">
      <c r="A134" s="10">
        <v>70</v>
      </c>
      <c r="B134" s="10" t="s">
        <v>717</v>
      </c>
      <c r="C134" s="10" t="s">
        <v>718</v>
      </c>
      <c r="D134" s="10" t="s">
        <v>719</v>
      </c>
      <c r="E134" s="180">
        <v>21871</v>
      </c>
      <c r="F134" s="10">
        <v>647865958</v>
      </c>
      <c r="G134" s="186" t="s">
        <v>117</v>
      </c>
      <c r="H134" s="10" t="s">
        <v>720</v>
      </c>
      <c r="I134" s="187" t="s">
        <v>390</v>
      </c>
      <c r="J134" s="10" t="s">
        <v>364</v>
      </c>
      <c r="K134" s="10" t="s">
        <v>364</v>
      </c>
      <c r="L134" s="10" t="s">
        <v>721</v>
      </c>
    </row>
    <row r="135" spans="1:12" x14ac:dyDescent="0.3">
      <c r="A135" s="10">
        <v>71</v>
      </c>
      <c r="B135" s="10" t="s">
        <v>722</v>
      </c>
      <c r="C135" s="10" t="s">
        <v>723</v>
      </c>
      <c r="D135" s="10" t="s">
        <v>724</v>
      </c>
      <c r="E135" s="180">
        <v>21282</v>
      </c>
      <c r="F135" s="10">
        <v>659990071</v>
      </c>
      <c r="G135" s="186" t="s">
        <v>118</v>
      </c>
      <c r="H135" s="10" t="s">
        <v>725</v>
      </c>
      <c r="I135" s="187" t="s">
        <v>457</v>
      </c>
      <c r="J135" s="10" t="s">
        <v>364</v>
      </c>
      <c r="K135" s="10" t="s">
        <v>364</v>
      </c>
      <c r="L135" s="10" t="s">
        <v>726</v>
      </c>
    </row>
    <row r="136" spans="1:12" x14ac:dyDescent="0.3">
      <c r="A136" s="10">
        <v>72</v>
      </c>
      <c r="B136" s="10" t="s">
        <v>727</v>
      </c>
      <c r="C136" s="10" t="s">
        <v>728</v>
      </c>
      <c r="D136" s="10" t="s">
        <v>729</v>
      </c>
      <c r="E136" s="180">
        <v>21989</v>
      </c>
      <c r="F136" s="10">
        <v>620319150</v>
      </c>
      <c r="G136" s="186" t="s">
        <v>118</v>
      </c>
      <c r="H136" s="10" t="s">
        <v>730</v>
      </c>
      <c r="I136" s="187" t="s">
        <v>457</v>
      </c>
      <c r="J136" s="10" t="s">
        <v>364</v>
      </c>
      <c r="K136" s="10" t="s">
        <v>364</v>
      </c>
      <c r="L136" s="10" t="s">
        <v>726</v>
      </c>
    </row>
    <row r="137" spans="1:12" x14ac:dyDescent="0.3">
      <c r="A137" s="10">
        <v>73</v>
      </c>
      <c r="B137" s="10" t="s">
        <v>731</v>
      </c>
      <c r="C137" s="10" t="s">
        <v>732</v>
      </c>
      <c r="D137" s="10" t="s">
        <v>445</v>
      </c>
      <c r="E137" s="180">
        <v>23627</v>
      </c>
      <c r="F137" s="10">
        <v>678917745</v>
      </c>
      <c r="G137" s="186" t="s">
        <v>117</v>
      </c>
      <c r="H137" s="10" t="s">
        <v>733</v>
      </c>
      <c r="I137" s="187" t="s">
        <v>363</v>
      </c>
      <c r="J137" s="10" t="s">
        <v>364</v>
      </c>
      <c r="K137" s="10" t="s">
        <v>364</v>
      </c>
      <c r="L137" s="10" t="s">
        <v>734</v>
      </c>
    </row>
    <row r="138" spans="1:12" x14ac:dyDescent="0.3">
      <c r="A138" s="10">
        <v>74</v>
      </c>
      <c r="B138" s="10" t="s">
        <v>735</v>
      </c>
      <c r="C138" s="10" t="s">
        <v>736</v>
      </c>
      <c r="D138" s="10" t="s">
        <v>737</v>
      </c>
      <c r="E138" s="180">
        <v>22531</v>
      </c>
      <c r="F138" s="10">
        <v>606673716</v>
      </c>
      <c r="G138" s="186" t="s">
        <v>117</v>
      </c>
      <c r="H138" s="10" t="s">
        <v>738</v>
      </c>
      <c r="I138" s="187" t="s">
        <v>496</v>
      </c>
      <c r="J138" s="10" t="s">
        <v>364</v>
      </c>
      <c r="K138" s="10" t="s">
        <v>364</v>
      </c>
      <c r="L138" s="10" t="s">
        <v>739</v>
      </c>
    </row>
    <row r="139" spans="1:12" x14ac:dyDescent="0.3">
      <c r="A139" s="10">
        <v>75</v>
      </c>
      <c r="B139" s="10" t="s">
        <v>740</v>
      </c>
      <c r="C139" s="10" t="s">
        <v>741</v>
      </c>
      <c r="D139" s="10" t="s">
        <v>742</v>
      </c>
      <c r="E139" s="180">
        <v>24894</v>
      </c>
      <c r="F139" s="10">
        <v>690635329</v>
      </c>
      <c r="G139" s="186" t="s">
        <v>117</v>
      </c>
      <c r="H139" s="10" t="s">
        <v>743</v>
      </c>
      <c r="I139" s="187" t="s">
        <v>377</v>
      </c>
      <c r="J139" s="10" t="s">
        <v>364</v>
      </c>
      <c r="K139" s="10" t="s">
        <v>364</v>
      </c>
      <c r="L139" s="10" t="s">
        <v>744</v>
      </c>
    </row>
    <row r="140" spans="1:12" x14ac:dyDescent="0.3">
      <c r="A140" s="10">
        <v>76</v>
      </c>
      <c r="B140" s="10" t="s">
        <v>745</v>
      </c>
      <c r="C140" s="10" t="s">
        <v>746</v>
      </c>
      <c r="D140" s="10" t="s">
        <v>747</v>
      </c>
      <c r="E140" s="180">
        <v>29691</v>
      </c>
      <c r="F140" s="10">
        <v>686032237</v>
      </c>
      <c r="G140" s="186" t="s">
        <v>117</v>
      </c>
      <c r="H140" s="10" t="s">
        <v>748</v>
      </c>
      <c r="I140" s="187" t="s">
        <v>363</v>
      </c>
      <c r="J140" s="10" t="s">
        <v>364</v>
      </c>
      <c r="K140" s="10" t="s">
        <v>364</v>
      </c>
      <c r="L140" s="10" t="s">
        <v>551</v>
      </c>
    </row>
    <row r="141" spans="1:12" x14ac:dyDescent="0.3">
      <c r="A141" s="10">
        <v>77</v>
      </c>
      <c r="B141" s="10" t="s">
        <v>334</v>
      </c>
      <c r="C141" s="10" t="s">
        <v>749</v>
      </c>
      <c r="D141" s="10" t="s">
        <v>750</v>
      </c>
      <c r="E141" s="180">
        <v>23475</v>
      </c>
      <c r="F141" s="10">
        <v>646707399</v>
      </c>
      <c r="G141" s="186" t="s">
        <v>117</v>
      </c>
      <c r="H141" s="10" t="s">
        <v>751</v>
      </c>
      <c r="I141" s="187" t="s">
        <v>590</v>
      </c>
      <c r="J141" s="10" t="s">
        <v>515</v>
      </c>
      <c r="K141" s="10" t="s">
        <v>364</v>
      </c>
      <c r="L141" s="10" t="s">
        <v>752</v>
      </c>
    </row>
    <row r="142" spans="1:12" x14ac:dyDescent="0.3">
      <c r="A142" s="10">
        <v>78</v>
      </c>
      <c r="B142" s="10" t="s">
        <v>753</v>
      </c>
      <c r="C142" s="10" t="s">
        <v>754</v>
      </c>
      <c r="D142" s="10" t="s">
        <v>755</v>
      </c>
      <c r="E142" s="180">
        <v>28286</v>
      </c>
      <c r="F142" s="10">
        <v>652678193</v>
      </c>
      <c r="G142" s="186" t="s">
        <v>117</v>
      </c>
      <c r="H142" s="10" t="s">
        <v>748</v>
      </c>
      <c r="I142" s="187" t="s">
        <v>363</v>
      </c>
      <c r="J142" s="10" t="s">
        <v>364</v>
      </c>
      <c r="K142" s="10" t="s">
        <v>364</v>
      </c>
      <c r="L142" s="10" t="s">
        <v>756</v>
      </c>
    </row>
    <row r="143" spans="1:12" x14ac:dyDescent="0.3">
      <c r="A143" s="10">
        <v>79</v>
      </c>
      <c r="B143" s="10" t="s">
        <v>757</v>
      </c>
      <c r="C143" s="10" t="s">
        <v>758</v>
      </c>
      <c r="D143" s="10" t="s">
        <v>388</v>
      </c>
      <c r="E143" s="180">
        <v>19818</v>
      </c>
      <c r="F143" s="10">
        <v>660576667</v>
      </c>
      <c r="G143" s="186" t="s">
        <v>117</v>
      </c>
      <c r="H143" s="10" t="s">
        <v>759</v>
      </c>
      <c r="I143" s="187" t="s">
        <v>396</v>
      </c>
      <c r="J143" s="10" t="s">
        <v>364</v>
      </c>
      <c r="K143" s="10" t="s">
        <v>364</v>
      </c>
      <c r="L143" s="10" t="s">
        <v>760</v>
      </c>
    </row>
    <row r="144" spans="1:12" x14ac:dyDescent="0.3">
      <c r="A144" s="10">
        <v>80</v>
      </c>
      <c r="B144" s="10" t="s">
        <v>761</v>
      </c>
      <c r="C144" s="10" t="s">
        <v>762</v>
      </c>
      <c r="D144" s="10" t="s">
        <v>763</v>
      </c>
      <c r="E144" s="180">
        <v>20052</v>
      </c>
      <c r="F144" s="10">
        <v>679621132</v>
      </c>
      <c r="G144" s="186" t="s">
        <v>117</v>
      </c>
      <c r="H144" s="10" t="s">
        <v>764</v>
      </c>
      <c r="I144" s="187" t="s">
        <v>396</v>
      </c>
      <c r="J144" s="10" t="s">
        <v>364</v>
      </c>
      <c r="K144" s="10" t="s">
        <v>364</v>
      </c>
      <c r="L144" s="10" t="s">
        <v>765</v>
      </c>
    </row>
    <row r="145" spans="1:12" x14ac:dyDescent="0.3">
      <c r="A145" s="10">
        <v>81</v>
      </c>
      <c r="B145" s="10" t="s">
        <v>766</v>
      </c>
      <c r="C145" s="10" t="s">
        <v>767</v>
      </c>
      <c r="D145" s="10" t="s">
        <v>768</v>
      </c>
      <c r="E145" s="180">
        <v>23565</v>
      </c>
      <c r="F145" s="10">
        <v>639820100</v>
      </c>
      <c r="G145" s="186" t="s">
        <v>118</v>
      </c>
      <c r="H145" s="10" t="s">
        <v>769</v>
      </c>
      <c r="I145" s="187" t="s">
        <v>396</v>
      </c>
      <c r="J145" s="10" t="s">
        <v>364</v>
      </c>
      <c r="K145" s="10" t="s">
        <v>364</v>
      </c>
      <c r="L145" s="10" t="s">
        <v>430</v>
      </c>
    </row>
    <row r="146" spans="1:12" x14ac:dyDescent="0.3">
      <c r="A146" s="10">
        <v>82</v>
      </c>
      <c r="B146" s="10" t="s">
        <v>770</v>
      </c>
      <c r="C146" s="10" t="s">
        <v>771</v>
      </c>
      <c r="D146" s="10" t="s">
        <v>772</v>
      </c>
      <c r="E146" s="180">
        <v>23258</v>
      </c>
      <c r="F146" s="10" t="s">
        <v>773</v>
      </c>
      <c r="G146" s="186" t="s">
        <v>117</v>
      </c>
      <c r="H146" s="10" t="s">
        <v>774</v>
      </c>
      <c r="I146" s="187" t="s">
        <v>396</v>
      </c>
      <c r="J146" s="10" t="s">
        <v>364</v>
      </c>
      <c r="K146" s="10" t="s">
        <v>364</v>
      </c>
      <c r="L146" s="10" t="s">
        <v>775</v>
      </c>
    </row>
    <row r="147" spans="1:12" x14ac:dyDescent="0.3">
      <c r="A147" s="10">
        <v>83</v>
      </c>
      <c r="B147" s="10" t="s">
        <v>776</v>
      </c>
      <c r="C147" s="10" t="s">
        <v>777</v>
      </c>
      <c r="D147" s="10" t="s">
        <v>778</v>
      </c>
      <c r="E147" s="180">
        <v>21519</v>
      </c>
      <c r="F147" s="10">
        <v>630821734</v>
      </c>
      <c r="G147" s="186" t="s">
        <v>117</v>
      </c>
      <c r="H147" s="10" t="s">
        <v>779</v>
      </c>
      <c r="I147" s="187" t="s">
        <v>396</v>
      </c>
      <c r="J147" s="10" t="s">
        <v>364</v>
      </c>
      <c r="K147" s="10" t="s">
        <v>364</v>
      </c>
      <c r="L147" s="10" t="s">
        <v>780</v>
      </c>
    </row>
    <row r="148" spans="1:12" x14ac:dyDescent="0.3">
      <c r="A148" s="10">
        <v>84</v>
      </c>
      <c r="B148" s="10" t="s">
        <v>781</v>
      </c>
      <c r="C148" s="10" t="s">
        <v>782</v>
      </c>
      <c r="D148" s="10" t="s">
        <v>53</v>
      </c>
      <c r="E148" s="180">
        <v>20084</v>
      </c>
      <c r="F148" s="10">
        <v>620752791</v>
      </c>
      <c r="G148" s="186" t="s">
        <v>118</v>
      </c>
      <c r="H148" s="10" t="s">
        <v>783</v>
      </c>
      <c r="I148" s="187" t="s">
        <v>396</v>
      </c>
      <c r="J148" s="10" t="s">
        <v>364</v>
      </c>
      <c r="K148" s="10" t="s">
        <v>364</v>
      </c>
      <c r="L148" s="10" t="s">
        <v>784</v>
      </c>
    </row>
    <row r="149" spans="1:12" x14ac:dyDescent="0.3">
      <c r="A149" s="10">
        <v>85</v>
      </c>
      <c r="B149" s="10" t="s">
        <v>785</v>
      </c>
      <c r="C149" s="10" t="s">
        <v>786</v>
      </c>
      <c r="D149" s="10" t="s">
        <v>787</v>
      </c>
      <c r="E149" s="180">
        <v>26804</v>
      </c>
      <c r="F149" s="10">
        <v>606502244</v>
      </c>
      <c r="G149" s="186" t="s">
        <v>117</v>
      </c>
      <c r="H149" s="10" t="s">
        <v>788</v>
      </c>
      <c r="I149" s="187" t="s">
        <v>496</v>
      </c>
      <c r="J149" s="10" t="s">
        <v>364</v>
      </c>
      <c r="K149" s="10" t="s">
        <v>364</v>
      </c>
      <c r="L149" s="10" t="s">
        <v>789</v>
      </c>
    </row>
    <row r="150" spans="1:12" x14ac:dyDescent="0.3">
      <c r="A150" s="10">
        <v>86</v>
      </c>
      <c r="B150" s="10" t="s">
        <v>790</v>
      </c>
      <c r="C150" s="10" t="s">
        <v>791</v>
      </c>
      <c r="D150" s="10" t="s">
        <v>792</v>
      </c>
      <c r="E150" s="180">
        <v>22730</v>
      </c>
      <c r="F150" s="10">
        <v>617868873</v>
      </c>
      <c r="G150" s="186" t="s">
        <v>117</v>
      </c>
      <c r="H150" s="10" t="s">
        <v>793</v>
      </c>
      <c r="I150" s="187" t="s">
        <v>396</v>
      </c>
      <c r="J150" s="10" t="s">
        <v>364</v>
      </c>
      <c r="K150" s="10" t="s">
        <v>364</v>
      </c>
      <c r="L150" s="10" t="s">
        <v>789</v>
      </c>
    </row>
    <row r="151" spans="1:12" x14ac:dyDescent="0.3">
      <c r="A151" s="10">
        <v>87</v>
      </c>
      <c r="B151" s="10" t="s">
        <v>794</v>
      </c>
      <c r="C151" s="10" t="s">
        <v>795</v>
      </c>
      <c r="D151" s="10" t="s">
        <v>796</v>
      </c>
      <c r="E151" s="180">
        <v>21986</v>
      </c>
      <c r="F151" s="10">
        <v>696181928</v>
      </c>
      <c r="G151" s="186" t="s">
        <v>117</v>
      </c>
      <c r="H151" s="10" t="s">
        <v>797</v>
      </c>
      <c r="I151" s="187" t="s">
        <v>396</v>
      </c>
      <c r="J151" s="10" t="s">
        <v>364</v>
      </c>
      <c r="K151" s="10" t="s">
        <v>364</v>
      </c>
      <c r="L151" s="10" t="s">
        <v>789</v>
      </c>
    </row>
    <row r="152" spans="1:12" x14ac:dyDescent="0.3">
      <c r="A152" s="10">
        <v>88</v>
      </c>
      <c r="B152" s="10" t="s">
        <v>798</v>
      </c>
      <c r="C152" s="10" t="s">
        <v>799</v>
      </c>
      <c r="D152" s="10" t="s">
        <v>800</v>
      </c>
      <c r="E152" s="180">
        <v>20624</v>
      </c>
      <c r="F152" s="10">
        <v>696181928</v>
      </c>
      <c r="G152" s="186" t="s">
        <v>117</v>
      </c>
      <c r="H152" s="10" t="s">
        <v>801</v>
      </c>
      <c r="I152" s="187" t="s">
        <v>396</v>
      </c>
      <c r="J152" s="10" t="s">
        <v>364</v>
      </c>
      <c r="K152" s="10" t="s">
        <v>364</v>
      </c>
      <c r="L152" s="10" t="s">
        <v>789</v>
      </c>
    </row>
    <row r="153" spans="1:12" x14ac:dyDescent="0.3">
      <c r="A153" s="10">
        <v>89</v>
      </c>
      <c r="B153" s="10" t="s">
        <v>802</v>
      </c>
      <c r="C153" s="10" t="s">
        <v>803</v>
      </c>
      <c r="D153" s="10" t="s">
        <v>804</v>
      </c>
      <c r="E153" s="180">
        <v>27672</v>
      </c>
      <c r="F153" s="10">
        <v>625787517</v>
      </c>
      <c r="G153" s="186" t="s">
        <v>117</v>
      </c>
      <c r="H153" s="10" t="s">
        <v>805</v>
      </c>
      <c r="I153" s="187" t="s">
        <v>590</v>
      </c>
      <c r="J153" s="10" t="s">
        <v>515</v>
      </c>
      <c r="K153" s="10" t="s">
        <v>364</v>
      </c>
      <c r="L153" s="10" t="s">
        <v>806</v>
      </c>
    </row>
    <row r="154" spans="1:12" x14ac:dyDescent="0.3">
      <c r="A154" s="10">
        <v>90</v>
      </c>
      <c r="B154" s="10" t="s">
        <v>807</v>
      </c>
      <c r="C154" s="10" t="s">
        <v>808</v>
      </c>
      <c r="D154" s="10" t="s">
        <v>381</v>
      </c>
      <c r="E154" s="180">
        <v>37054</v>
      </c>
      <c r="F154" s="10" t="s">
        <v>773</v>
      </c>
      <c r="G154" s="186" t="s">
        <v>118</v>
      </c>
      <c r="H154" s="10" t="s">
        <v>809</v>
      </c>
      <c r="I154" s="187" t="s">
        <v>396</v>
      </c>
      <c r="J154" s="10" t="s">
        <v>364</v>
      </c>
      <c r="K154" s="10" t="s">
        <v>364</v>
      </c>
      <c r="L154" s="10" t="s">
        <v>810</v>
      </c>
    </row>
    <row r="155" spans="1:12" x14ac:dyDescent="0.3">
      <c r="A155" s="10">
        <v>91</v>
      </c>
      <c r="B155" s="10" t="s">
        <v>811</v>
      </c>
      <c r="C155" s="10" t="s">
        <v>812</v>
      </c>
      <c r="D155" s="10" t="s">
        <v>813</v>
      </c>
      <c r="E155" s="180">
        <v>23080</v>
      </c>
      <c r="F155" s="10">
        <v>629838908</v>
      </c>
      <c r="G155" s="186" t="s">
        <v>118</v>
      </c>
      <c r="H155" s="10" t="s">
        <v>814</v>
      </c>
      <c r="I155" s="187" t="s">
        <v>396</v>
      </c>
      <c r="J155" s="10" t="s">
        <v>364</v>
      </c>
      <c r="K155" s="10" t="s">
        <v>364</v>
      </c>
      <c r="L155" s="10" t="s">
        <v>815</v>
      </c>
    </row>
    <row r="156" spans="1:12" x14ac:dyDescent="0.3">
      <c r="A156" s="10">
        <v>92</v>
      </c>
      <c r="B156" s="10" t="s">
        <v>816</v>
      </c>
      <c r="C156" s="10" t="s">
        <v>817</v>
      </c>
      <c r="D156" s="10" t="s">
        <v>818</v>
      </c>
      <c r="E156" s="180">
        <v>22080</v>
      </c>
      <c r="F156" s="10">
        <v>629593922</v>
      </c>
      <c r="G156" s="186" t="s">
        <v>118</v>
      </c>
      <c r="H156" s="10" t="s">
        <v>819</v>
      </c>
      <c r="I156" s="187" t="s">
        <v>820</v>
      </c>
      <c r="J156" s="10" t="s">
        <v>364</v>
      </c>
      <c r="K156" s="10" t="s">
        <v>364</v>
      </c>
      <c r="L156" s="10" t="s">
        <v>821</v>
      </c>
    </row>
    <row r="157" spans="1:12" x14ac:dyDescent="0.3">
      <c r="A157" s="10">
        <v>93</v>
      </c>
      <c r="B157" s="10" t="s">
        <v>822</v>
      </c>
      <c r="C157" s="10" t="s">
        <v>823</v>
      </c>
      <c r="D157" s="10" t="s">
        <v>824</v>
      </c>
      <c r="E157" s="180">
        <v>26983</v>
      </c>
      <c r="F157" s="10">
        <v>600835663</v>
      </c>
      <c r="G157" s="186" t="s">
        <v>117</v>
      </c>
      <c r="H157" s="10" t="s">
        <v>825</v>
      </c>
      <c r="I157" s="187" t="s">
        <v>377</v>
      </c>
      <c r="J157" s="10" t="s">
        <v>364</v>
      </c>
      <c r="K157" s="10" t="s">
        <v>364</v>
      </c>
      <c r="L157" s="10" t="s">
        <v>826</v>
      </c>
    </row>
    <row r="158" spans="1:12" x14ac:dyDescent="0.3">
      <c r="A158" s="10">
        <v>94</v>
      </c>
      <c r="B158" s="10" t="s">
        <v>827</v>
      </c>
      <c r="C158" s="10" t="s">
        <v>828</v>
      </c>
      <c r="D158" s="10" t="s">
        <v>829</v>
      </c>
      <c r="E158" s="180">
        <v>20717</v>
      </c>
      <c r="F158" s="10">
        <v>630646531</v>
      </c>
      <c r="G158" s="186" t="s">
        <v>118</v>
      </c>
      <c r="H158" s="10" t="s">
        <v>830</v>
      </c>
      <c r="I158" s="187" t="s">
        <v>457</v>
      </c>
      <c r="J158" s="10" t="s">
        <v>364</v>
      </c>
      <c r="K158" s="10" t="s">
        <v>364</v>
      </c>
      <c r="L158" s="10" t="s">
        <v>831</v>
      </c>
    </row>
    <row r="159" spans="1:12" x14ac:dyDescent="0.3">
      <c r="A159" s="10">
        <v>95</v>
      </c>
      <c r="B159" s="10" t="s">
        <v>832</v>
      </c>
      <c r="C159" s="10" t="s">
        <v>833</v>
      </c>
      <c r="D159" s="10" t="s">
        <v>834</v>
      </c>
      <c r="E159" s="180">
        <v>30077</v>
      </c>
      <c r="F159" s="10">
        <v>663987324</v>
      </c>
      <c r="G159" s="186" t="s">
        <v>118</v>
      </c>
      <c r="H159" s="10" t="s">
        <v>835</v>
      </c>
      <c r="I159" s="187" t="s">
        <v>490</v>
      </c>
      <c r="J159" s="10" t="s">
        <v>364</v>
      </c>
      <c r="K159" s="10" t="s">
        <v>364</v>
      </c>
      <c r="L159" s="10" t="s">
        <v>491</v>
      </c>
    </row>
    <row r="160" spans="1:12" x14ac:dyDescent="0.3">
      <c r="A160" s="10">
        <v>96</v>
      </c>
      <c r="B160" s="10" t="s">
        <v>836</v>
      </c>
      <c r="C160" s="10" t="s">
        <v>837</v>
      </c>
      <c r="D160" s="10" t="s">
        <v>838</v>
      </c>
      <c r="E160" s="180">
        <v>37126</v>
      </c>
      <c r="F160" s="10">
        <v>618383549</v>
      </c>
      <c r="G160" s="186" t="s">
        <v>118</v>
      </c>
      <c r="H160" s="10" t="s">
        <v>839</v>
      </c>
      <c r="I160" s="187" t="s">
        <v>390</v>
      </c>
      <c r="J160" s="10" t="s">
        <v>364</v>
      </c>
      <c r="K160" s="10" t="s">
        <v>364</v>
      </c>
      <c r="L160" s="10" t="s">
        <v>840</v>
      </c>
    </row>
    <row r="161" spans="1:12" x14ac:dyDescent="0.3">
      <c r="A161" s="10">
        <v>97</v>
      </c>
      <c r="B161" s="10" t="s">
        <v>841</v>
      </c>
      <c r="C161" s="10" t="s">
        <v>842</v>
      </c>
      <c r="D161" s="10" t="s">
        <v>843</v>
      </c>
      <c r="E161" s="180">
        <v>23155</v>
      </c>
      <c r="F161" s="10">
        <v>618383549</v>
      </c>
      <c r="G161" s="186" t="s">
        <v>118</v>
      </c>
      <c r="H161" s="10" t="s">
        <v>839</v>
      </c>
      <c r="I161" s="187" t="s">
        <v>390</v>
      </c>
      <c r="J161" s="10" t="s">
        <v>364</v>
      </c>
      <c r="K161" s="10" t="s">
        <v>364</v>
      </c>
      <c r="L161" s="10" t="s">
        <v>840</v>
      </c>
    </row>
    <row r="162" spans="1:12" x14ac:dyDescent="0.3">
      <c r="A162" s="10">
        <v>98</v>
      </c>
      <c r="B162" s="10" t="s">
        <v>844</v>
      </c>
      <c r="C162" s="10" t="s">
        <v>845</v>
      </c>
      <c r="D162" s="10" t="s">
        <v>846</v>
      </c>
      <c r="E162" s="180">
        <v>22003</v>
      </c>
      <c r="F162" s="10">
        <v>636808388</v>
      </c>
      <c r="G162" s="186" t="s">
        <v>118</v>
      </c>
      <c r="H162" s="10" t="s">
        <v>847</v>
      </c>
      <c r="I162" s="187" t="s">
        <v>390</v>
      </c>
      <c r="J162" s="10" t="s">
        <v>364</v>
      </c>
      <c r="K162" s="10" t="s">
        <v>364</v>
      </c>
      <c r="L162" s="10" t="s">
        <v>848</v>
      </c>
    </row>
    <row r="163" spans="1:12" x14ac:dyDescent="0.3">
      <c r="A163" s="10">
        <v>99</v>
      </c>
      <c r="B163" s="10" t="s">
        <v>849</v>
      </c>
      <c r="C163" s="10" t="s">
        <v>850</v>
      </c>
      <c r="D163" s="10" t="s">
        <v>851</v>
      </c>
      <c r="E163" s="180">
        <v>26636</v>
      </c>
      <c r="F163" s="10">
        <v>654160301</v>
      </c>
      <c r="G163" s="186" t="s">
        <v>118</v>
      </c>
      <c r="H163" s="10" t="s">
        <v>852</v>
      </c>
      <c r="I163" s="187" t="s">
        <v>390</v>
      </c>
      <c r="J163" s="10" t="s">
        <v>364</v>
      </c>
      <c r="K163" s="10" t="s">
        <v>364</v>
      </c>
      <c r="L163" s="10" t="s">
        <v>853</v>
      </c>
    </row>
    <row r="164" spans="1:12" x14ac:dyDescent="0.3">
      <c r="A164" s="10">
        <v>100</v>
      </c>
      <c r="B164" s="10" t="s">
        <v>854</v>
      </c>
      <c r="C164" s="10" t="s">
        <v>493</v>
      </c>
      <c r="D164" s="10" t="s">
        <v>855</v>
      </c>
      <c r="E164" s="180">
        <v>29808</v>
      </c>
      <c r="F164" s="10">
        <v>647792656</v>
      </c>
      <c r="G164" s="186" t="s">
        <v>117</v>
      </c>
      <c r="H164" s="10" t="s">
        <v>856</v>
      </c>
      <c r="I164" s="187" t="s">
        <v>363</v>
      </c>
      <c r="J164" s="10" t="s">
        <v>364</v>
      </c>
      <c r="K164" s="10" t="s">
        <v>364</v>
      </c>
      <c r="L164" s="10" t="s">
        <v>857</v>
      </c>
    </row>
  </sheetData>
  <conditionalFormatting sqref="B65:B16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5" sqref="B5"/>
    </sheetView>
  </sheetViews>
  <sheetFormatPr baseColWidth="10" defaultColWidth="11.5546875" defaultRowHeight="14.4" x14ac:dyDescent="0.3"/>
  <cols>
    <col min="1" max="1" width="11.109375" style="14" customWidth="1"/>
    <col min="2" max="2" width="12.33203125" style="14" customWidth="1"/>
    <col min="3" max="3" width="12.6640625" style="14" customWidth="1"/>
    <col min="4" max="4" width="12.33203125" style="14" customWidth="1"/>
    <col min="5" max="5" width="7" style="14" customWidth="1"/>
    <col min="6" max="6" width="13.44140625" style="14" customWidth="1"/>
    <col min="7" max="7" width="12.33203125" style="14" customWidth="1"/>
    <col min="8" max="8" width="12.44140625" style="14" customWidth="1"/>
    <col min="9" max="9" width="11.44140625" style="14" customWidth="1"/>
    <col min="10" max="16384" width="11.5546875" style="14"/>
  </cols>
  <sheetData>
    <row r="1" spans="1:10" x14ac:dyDescent="0.3">
      <c r="A1" s="165" t="s">
        <v>55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3">
      <c r="A2" s="166" t="s">
        <v>86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x14ac:dyDescent="0.3">
      <c r="A3" s="30" t="s">
        <v>72</v>
      </c>
      <c r="B3" s="30"/>
      <c r="C3" s="31" t="s">
        <v>85</v>
      </c>
    </row>
    <row r="5" spans="1:10" x14ac:dyDescent="0.3">
      <c r="A5" s="32" t="s">
        <v>70</v>
      </c>
      <c r="B5" s="15"/>
      <c r="C5" s="32" t="s">
        <v>71</v>
      </c>
      <c r="D5" s="15"/>
      <c r="F5" s="49" t="s">
        <v>73</v>
      </c>
      <c r="G5" s="51"/>
      <c r="H5" s="52"/>
      <c r="I5" s="44"/>
      <c r="J5" s="45"/>
    </row>
    <row r="6" spans="1:10" x14ac:dyDescent="0.3">
      <c r="F6" s="49" t="s">
        <v>74</v>
      </c>
      <c r="G6" s="50"/>
      <c r="H6" s="45"/>
    </row>
    <row r="7" spans="1:10" x14ac:dyDescent="0.3">
      <c r="A7" s="30" t="s">
        <v>87</v>
      </c>
      <c r="B7" s="30"/>
      <c r="C7" s="30"/>
    </row>
    <row r="8" spans="1:10" x14ac:dyDescent="0.3">
      <c r="A8" s="18" t="s">
        <v>56</v>
      </c>
      <c r="B8" s="18" t="s">
        <v>67</v>
      </c>
      <c r="C8" s="18" t="s">
        <v>68</v>
      </c>
      <c r="D8" s="18" t="s">
        <v>59</v>
      </c>
      <c r="G8" s="164" t="s">
        <v>84</v>
      </c>
      <c r="H8" s="164"/>
      <c r="I8" s="164"/>
    </row>
    <row r="9" spans="1:10" x14ac:dyDescent="0.3">
      <c r="A9" s="33" t="s">
        <v>64</v>
      </c>
      <c r="B9" s="34">
        <v>0.18</v>
      </c>
      <c r="C9" s="15"/>
      <c r="D9" s="27">
        <f>IF(C9&gt;=278,50,B9*C9)</f>
        <v>0</v>
      </c>
      <c r="G9" s="35" t="s">
        <v>83</v>
      </c>
      <c r="I9" s="35" t="s">
        <v>75</v>
      </c>
    </row>
    <row r="10" spans="1:10" x14ac:dyDescent="0.3">
      <c r="A10" s="33" t="s">
        <v>65</v>
      </c>
      <c r="B10" s="34">
        <v>12</v>
      </c>
      <c r="C10" s="15"/>
      <c r="D10" s="27">
        <f>B10*C10</f>
        <v>0</v>
      </c>
      <c r="G10" s="23" t="str">
        <f>IF(B14="Sin_Autobus",8,IF(B14="Plazas_31",29,IF(B14="Plazas_38",35,IF(B14="Plazas_54",38,"-"))))</f>
        <v>-</v>
      </c>
      <c r="H10" s="36"/>
      <c r="I10" s="23" t="str">
        <f>IF(B14="Sin_Autobus",25,IF(B14="Plazas_31",31-C16,IF(B14="Plazas_38",38-C16,IF(B14="Plazas_54",54-C16,"-"))))</f>
        <v>-</v>
      </c>
    </row>
    <row r="11" spans="1:10" x14ac:dyDescent="0.3">
      <c r="B11" s="17" t="s">
        <v>69</v>
      </c>
      <c r="C11" s="17"/>
      <c r="D11" s="25">
        <f>SUM(D9:D10)</f>
        <v>0</v>
      </c>
    </row>
    <row r="12" spans="1:10" x14ac:dyDescent="0.3">
      <c r="G12" s="164" t="s">
        <v>76</v>
      </c>
      <c r="H12" s="164"/>
      <c r="I12" s="164"/>
      <c r="J12" s="164"/>
    </row>
    <row r="13" spans="1:10" ht="28.8" x14ac:dyDescent="0.3">
      <c r="A13" s="37" t="s">
        <v>63</v>
      </c>
      <c r="B13" s="18"/>
      <c r="C13" s="39" t="s">
        <v>275</v>
      </c>
      <c r="D13" s="38" t="s">
        <v>81</v>
      </c>
      <c r="G13" s="39" t="s">
        <v>103</v>
      </c>
      <c r="H13" s="39" t="s">
        <v>104</v>
      </c>
      <c r="I13" s="39" t="s">
        <v>268</v>
      </c>
      <c r="J13" s="39" t="s">
        <v>269</v>
      </c>
    </row>
    <row r="14" spans="1:10" x14ac:dyDescent="0.3">
      <c r="A14" s="33" t="s">
        <v>57</v>
      </c>
      <c r="B14" s="15"/>
      <c r="C14" s="118"/>
      <c r="D14" s="26">
        <f>IF(B14="Sin_Autobus",0,IF(B14="Plazas_31",292,IF(AND(B14="Plazas_38",C14="1 a 150 Km"),275,IF(AND(B14="Plazas_38",C14="151 a 300 Km"),300,IF(AND(B14="Plazas_54",C14="1 a 150 Km"),300,IF(AND(B14="Plazas_54",C14="151 a 300 Km"),330,0))))))</f>
        <v>0</v>
      </c>
      <c r="G14" s="22" t="str">
        <f>IF(ISERROR(ROUND((D21/G10)+C15,0)),"-",ROUND((D21/G10)+C15,0))</f>
        <v>-</v>
      </c>
      <c r="H14" s="22" t="str">
        <f>IF(ISERROR(ROUND((D21/G10)+C15,0)+H16),"-",ROUND((D21/G10)+C15,0)+H16)</f>
        <v>-</v>
      </c>
      <c r="I14" s="22" t="str">
        <f>IF(ISERROR(ROUND((D21/G10)+C15,0)+3),"-",ROUND((D21/G10)+C15,0)+3)</f>
        <v>-</v>
      </c>
      <c r="J14" s="22" t="str">
        <f>IF(ISERROR(ROUND((D21/G10)+C15,0)+H16+3),"-",ROUND((D21/G10)+C15,0)+H16+3)</f>
        <v>-</v>
      </c>
    </row>
    <row r="15" spans="1:10" x14ac:dyDescent="0.3">
      <c r="A15" s="33" t="s">
        <v>79</v>
      </c>
      <c r="B15" s="33"/>
      <c r="C15" s="16"/>
      <c r="D15" s="33"/>
      <c r="J15" s="126"/>
    </row>
    <row r="16" spans="1:10" x14ac:dyDescent="0.3">
      <c r="A16" s="33" t="s">
        <v>80</v>
      </c>
      <c r="B16" s="33"/>
      <c r="C16" s="15"/>
      <c r="D16" s="22">
        <f>C15*C16</f>
        <v>0</v>
      </c>
      <c r="F16" s="17" t="s">
        <v>78</v>
      </c>
      <c r="G16" s="40"/>
      <c r="H16" s="34">
        <v>3</v>
      </c>
    </row>
    <row r="17" spans="1:10" customFormat="1" x14ac:dyDescent="0.3">
      <c r="A17" s="58" t="s">
        <v>264</v>
      </c>
      <c r="B17" s="10"/>
      <c r="C17" s="10"/>
      <c r="D17" s="110">
        <f>IF(OR(B14="Plazas_54",B14="Plazas_38",B14="Plazas_31"),C15,0)</f>
        <v>0</v>
      </c>
    </row>
    <row r="18" spans="1:10" x14ac:dyDescent="0.3">
      <c r="A18" s="58" t="s">
        <v>265</v>
      </c>
      <c r="B18" s="33"/>
      <c r="C18" s="33"/>
      <c r="D18" s="53">
        <v>0</v>
      </c>
      <c r="F18" s="17" t="s">
        <v>107</v>
      </c>
      <c r="G18" s="43"/>
      <c r="H18" s="44"/>
      <c r="I18" s="44"/>
      <c r="J18" s="45"/>
    </row>
    <row r="19" spans="1:10" x14ac:dyDescent="0.3">
      <c r="B19" s="109" t="s">
        <v>77</v>
      </c>
      <c r="C19" s="109"/>
      <c r="D19" s="24">
        <f>SUM(D14:D18)</f>
        <v>0</v>
      </c>
      <c r="F19" s="17" t="s">
        <v>106</v>
      </c>
      <c r="G19" s="43"/>
      <c r="H19" s="44"/>
      <c r="I19" s="44"/>
      <c r="J19" s="45"/>
    </row>
    <row r="20" spans="1:10" x14ac:dyDescent="0.3">
      <c r="F20" s="17" t="s">
        <v>105</v>
      </c>
      <c r="G20" s="43"/>
      <c r="H20" s="44"/>
      <c r="I20" s="44"/>
      <c r="J20" s="45"/>
    </row>
    <row r="21" spans="1:10" x14ac:dyDescent="0.3">
      <c r="B21" s="17" t="s">
        <v>82</v>
      </c>
      <c r="C21" s="17"/>
      <c r="D21" s="25">
        <f>D11+D19</f>
        <v>0</v>
      </c>
      <c r="F21" s="17" t="s">
        <v>278</v>
      </c>
      <c r="G21" s="43"/>
      <c r="H21" s="44"/>
      <c r="I21" s="44"/>
      <c r="J21" s="45"/>
    </row>
    <row r="23" spans="1:10" x14ac:dyDescent="0.3">
      <c r="A23" s="41" t="s">
        <v>108</v>
      </c>
      <c r="B23" s="42"/>
      <c r="C23" s="46"/>
      <c r="D23" s="47"/>
      <c r="E23" s="47"/>
      <c r="F23" s="47"/>
      <c r="G23" s="47"/>
      <c r="H23" s="47"/>
      <c r="I23" s="47"/>
      <c r="J23" s="48"/>
    </row>
  </sheetData>
  <sheetProtection password="CC53" sheet="1" objects="1" scenarios="1" selectLockedCells="1"/>
  <mergeCells count="4">
    <mergeCell ref="G8:I8"/>
    <mergeCell ref="A1:J1"/>
    <mergeCell ref="A2:J2"/>
    <mergeCell ref="G12:J12"/>
  </mergeCells>
  <dataValidations count="7">
    <dataValidation type="list" allowBlank="1" showInputMessage="1" showErrorMessage="1" sqref="B5">
      <formula1>meses</formula1>
    </dataValidation>
    <dataValidation type="list" allowBlank="1" showInputMessage="1" showErrorMessage="1" sqref="D5">
      <formula1>dias</formula1>
    </dataValidation>
    <dataValidation type="list" allowBlank="1" showInputMessage="1" showErrorMessage="1" sqref="G5">
      <formula1>INDIRECT($B$5)</formula1>
    </dataValidation>
    <dataValidation type="list" allowBlank="1" showInputMessage="1" showErrorMessage="1" sqref="G6">
      <formula1>responsable</formula1>
    </dataValidation>
    <dataValidation type="list" allowBlank="1" showInputMessage="1" showErrorMessage="1" sqref="B14">
      <formula1>autobus</formula1>
    </dataValidation>
    <dataValidation type="list" allowBlank="1" showInputMessage="1" showErrorMessage="1" sqref="C10 C16:C17">
      <formula1>Monitor</formula1>
    </dataValidation>
    <dataValidation type="list" allowBlank="1" showInputMessage="1" showErrorMessage="1" sqref="C14">
      <formula1>Kilometros</formula1>
    </dataValidation>
  </dataValidations>
  <pageMargins left="0.7" right="0.7" top="0.75" bottom="0.75" header="0.3" footer="0.3"/>
  <pageSetup orientation="landscape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baseColWidth="10" defaultColWidth="11.5546875" defaultRowHeight="14.4" x14ac:dyDescent="0.3"/>
  <cols>
    <col min="1" max="1" width="11.5546875" style="14"/>
    <col min="2" max="2" width="72.6640625" style="14" customWidth="1"/>
    <col min="3" max="16384" width="11.5546875" style="14"/>
  </cols>
  <sheetData>
    <row r="1" spans="1:8" x14ac:dyDescent="0.3">
      <c r="A1" s="18" t="s">
        <v>66</v>
      </c>
      <c r="B1" s="17" t="s">
        <v>88</v>
      </c>
      <c r="C1" s="20"/>
      <c r="D1" s="20"/>
      <c r="E1" s="13"/>
      <c r="F1" s="13"/>
      <c r="G1" s="13"/>
      <c r="H1" s="13"/>
    </row>
    <row r="2" spans="1:8" x14ac:dyDescent="0.3">
      <c r="A2" s="19">
        <v>1</v>
      </c>
      <c r="B2" s="15"/>
      <c r="C2" s="20"/>
      <c r="D2" s="20"/>
      <c r="E2" s="13"/>
      <c r="F2" s="13"/>
      <c r="G2" s="13"/>
      <c r="H2" s="13"/>
    </row>
    <row r="3" spans="1:8" ht="15" thickBot="1" x14ac:dyDescent="0.35">
      <c r="A3" s="19">
        <v>2</v>
      </c>
      <c r="B3" s="15"/>
      <c r="C3" s="20"/>
      <c r="D3" s="20"/>
      <c r="E3" s="13"/>
      <c r="F3" s="13"/>
      <c r="G3" s="13"/>
      <c r="H3" s="13"/>
    </row>
    <row r="4" spans="1:8" ht="15" thickBot="1" x14ac:dyDescent="0.35">
      <c r="A4" s="21"/>
      <c r="B4" s="21"/>
      <c r="C4" s="20"/>
      <c r="D4" s="127" t="s">
        <v>113</v>
      </c>
      <c r="E4" s="13"/>
      <c r="F4" s="13"/>
      <c r="G4" s="13"/>
      <c r="H4" s="13"/>
    </row>
    <row r="5" spans="1:8" ht="15" thickBot="1" x14ac:dyDescent="0.35">
      <c r="A5" s="125" t="s">
        <v>277</v>
      </c>
      <c r="B5" s="133"/>
      <c r="C5" s="21"/>
      <c r="D5" s="134">
        <f>Proyecto_Actividad!D11</f>
        <v>0</v>
      </c>
    </row>
    <row r="6" spans="1:8" x14ac:dyDescent="0.3">
      <c r="A6" s="21"/>
      <c r="B6" s="21" t="s">
        <v>279</v>
      </c>
      <c r="C6" s="21"/>
      <c r="D6" s="21"/>
    </row>
  </sheetData>
  <sheetProtection password="CC53" sheet="1" objects="1" scenarios="1" selectLockedCells="1"/>
  <pageMargins left="0.7" right="0.7" top="0.75" bottom="0.75" header="0.3" footer="0.3"/>
  <pageSetup orientation="portrait" horizontalDpi="200" verticalDpi="2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0"/>
  <sheetViews>
    <sheetView zoomScaleNormal="100" workbookViewId="0">
      <selection activeCell="B5" sqref="B5"/>
    </sheetView>
  </sheetViews>
  <sheetFormatPr baseColWidth="10" defaultRowHeight="14.4" x14ac:dyDescent="0.3"/>
  <cols>
    <col min="1" max="1" width="6.21875" customWidth="1"/>
    <col min="2" max="2" width="13" customWidth="1"/>
    <col min="3" max="3" width="27.5546875" customWidth="1"/>
    <col min="4" max="4" width="18.44140625" customWidth="1"/>
    <col min="5" max="5" width="12.33203125" customWidth="1"/>
    <col min="6" max="6" width="12.77734375" customWidth="1"/>
    <col min="7" max="7" width="21.21875" customWidth="1"/>
    <col min="8" max="8" width="12.77734375" customWidth="1"/>
    <col min="9" max="9" width="9.33203125" customWidth="1"/>
    <col min="10" max="10" width="11.109375" customWidth="1"/>
    <col min="11" max="11" width="29.6640625" customWidth="1"/>
    <col min="12" max="12" width="11.33203125" customWidth="1"/>
    <col min="13" max="13" width="19.109375" customWidth="1"/>
    <col min="14" max="14" width="17.6640625" customWidth="1"/>
    <col min="15" max="15" width="29.6640625" customWidth="1"/>
    <col min="16" max="16" width="43.109375" customWidth="1"/>
  </cols>
  <sheetData>
    <row r="1" spans="1:16" x14ac:dyDescent="0.3">
      <c r="A1" s="167" t="s">
        <v>109</v>
      </c>
      <c r="B1" s="167"/>
      <c r="C1" s="167"/>
      <c r="D1" s="167"/>
      <c r="E1" s="167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x14ac:dyDescent="0.3">
      <c r="A2" s="168">
        <f>Proyecto_Actividad!G5</f>
        <v>0</v>
      </c>
      <c r="B2" s="168"/>
      <c r="C2" s="168"/>
      <c r="D2" s="168"/>
      <c r="E2" s="16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4" spans="1:16" ht="25.95" customHeight="1" x14ac:dyDescent="0.3">
      <c r="A4" s="106" t="s">
        <v>110</v>
      </c>
      <c r="B4" s="107" t="s">
        <v>342</v>
      </c>
      <c r="C4" s="106" t="s">
        <v>147</v>
      </c>
      <c r="D4" s="106" t="s">
        <v>276</v>
      </c>
      <c r="E4" s="105" t="s">
        <v>140</v>
      </c>
      <c r="F4" s="106" t="s">
        <v>260</v>
      </c>
      <c r="G4" s="106" t="s">
        <v>111</v>
      </c>
      <c r="H4" s="106" t="s">
        <v>112</v>
      </c>
      <c r="I4" s="106" t="s">
        <v>113</v>
      </c>
      <c r="J4" s="106" t="s">
        <v>114</v>
      </c>
      <c r="K4" s="106" t="s">
        <v>139</v>
      </c>
      <c r="L4" s="107" t="s">
        <v>261</v>
      </c>
      <c r="M4" s="107" t="s">
        <v>262</v>
      </c>
      <c r="N4" s="107" t="s">
        <v>343</v>
      </c>
      <c r="O4" s="106" t="s">
        <v>143</v>
      </c>
      <c r="P4" s="106" t="s">
        <v>991</v>
      </c>
    </row>
    <row r="5" spans="1:16" x14ac:dyDescent="0.3">
      <c r="A5">
        <v>1</v>
      </c>
      <c r="B5" s="135"/>
      <c r="C5" s="191" t="str">
        <f>IF(B5="","-",IF(ISERROR(B5=VLOOKUP(B5,ListadoParticipantes!B$3:B$164,1,0)),"NUEVO INTRODUCIR DATOS",VLOOKUP(B5,ListadoParticipantes!B$3:L$164,2,0)))</f>
        <v>-</v>
      </c>
      <c r="D5" s="191" t="str">
        <f>IF(B5="","-",IF(ISERROR(B5=VLOOKUP(B5,ListadoParticipantes!B$3:B$164,1,0)),"DATOS",VLOOKUP(B5,ListadoParticipantes!B$3:L$164,3,0)))</f>
        <v>-</v>
      </c>
      <c r="E5" s="192" t="str">
        <f>IF(B5="","-",IF(ISERROR(B5=VLOOKUP(B5,ListadoParticipantes!B$3:B$164,1,0)),"DATOS",VLOOKUP(B5,ListadoParticipantes!B$3:L$164,4,0)))</f>
        <v>-</v>
      </c>
      <c r="F5" s="191" t="str">
        <f>IF(B5="","-",IF(ISERROR(B5=VLOOKUP(B5,ListadoParticipantes!B$3:B$164,1,0)),"DATOS",VLOOKUP(B5,ListadoParticipantes!B$3:L$164,5,0)))</f>
        <v>-</v>
      </c>
      <c r="G5" s="124" t="str">
        <f>IF(B5="","-",IF(ISERROR(B5=VLOOKUP(B5,Socios_Numero!B$2:B$64,1,0)),"SOCIO PARTICIPANTE","SOCIO NUMERO"))</f>
        <v>-</v>
      </c>
      <c r="H5" s="123"/>
      <c r="I5" s="137" t="str">
        <f>IF(AND(G5="SOCIO NUMERO",H5="SI"),Proyecto_Actividad!$G$14,IF(AND(G5="SOCIO NUMERO",H5="NO"),Proyecto_Actividad!$H$14,IF(AND(G5="SOCIO PARTICIPANTE",H5="SI"),Proyecto_Actividad!$I$14,IF(AND(G5="SOCIO PARTICIPANTE",H5="NO"),Proyecto_Actividad!$J$14,"-"))))</f>
        <v>-</v>
      </c>
      <c r="J5" s="123"/>
      <c r="K5" s="191" t="str">
        <f>IF(B5="","-",IF(ISERROR(B5=VLOOKUP(B5,ListadoParticipantes!B$3:B$164,1,0)),"DATOS",VLOOKUP(B5,ListadoParticipantes!B$3:L$164,7,0)))</f>
        <v>-</v>
      </c>
      <c r="L5" s="194" t="str">
        <f>IF(B5="","-",IF(ISERROR(B5=VLOOKUP(B5,ListadoParticipantes!B$3:B$164,1,0)),"DATOS",VLOOKUP(B5,ListadoParticipantes!B$3:L$164,8,0)))</f>
        <v>-</v>
      </c>
      <c r="M5" s="191" t="str">
        <f>IF(B5="","-",IF(ISERROR(B5=VLOOKUP(B5,ListadoParticipantes!B$3:B$164,1,0)),"DATOS",VLOOKUP(B5,ListadoParticipantes!B$3:L$164,9,0)))</f>
        <v>-</v>
      </c>
      <c r="N5" s="191" t="str">
        <f>IF(B5="","-",IF(ISERROR(B5=VLOOKUP(B5,ListadoParticipantes!B$3:B$164,1,0)),"DATOS",VLOOKUP(B5,ListadoParticipantes!B$3:L$164,10,0)))</f>
        <v>-</v>
      </c>
      <c r="O5" s="191" t="str">
        <f>IF(B5="","-",IF(ISERROR(B5=VLOOKUP(B5,ListadoParticipantes!B$3:B$164,1,0)),"DATOS",VLOOKUP(B5,ListadoParticipantes!B$3:L$164,11,0)))</f>
        <v>-</v>
      </c>
      <c r="P5" s="121"/>
    </row>
    <row r="6" spans="1:16" x14ac:dyDescent="0.3">
      <c r="A6">
        <v>2</v>
      </c>
      <c r="B6" s="135"/>
      <c r="C6" s="191" t="str">
        <f>IF(B6="","-",IF(ISERROR(B6=VLOOKUP(B6,ListadoParticipantes!B$3:B$164,1,0)),"NUEVO INTRODUCIR DATOS",VLOOKUP(B6,ListadoParticipantes!B$3:L$164,2,0)))</f>
        <v>-</v>
      </c>
      <c r="D6" s="191" t="str">
        <f>IF(B6="","-",IF(ISERROR(B6=VLOOKUP(B6,ListadoParticipantes!B$3:B$164,1,0)),"DATOS",VLOOKUP(B6,ListadoParticipantes!B$3:L$164,3,0)))</f>
        <v>-</v>
      </c>
      <c r="E6" s="192" t="str">
        <f>IF(B6="","-",IF(ISERROR(B6=VLOOKUP(B6,ListadoParticipantes!B$3:B$164,1,0)),"DATOS",VLOOKUP(B6,ListadoParticipantes!B$3:L$164,4,0)))</f>
        <v>-</v>
      </c>
      <c r="F6" s="191" t="str">
        <f>IF(B6="","-",IF(ISERROR(B6=VLOOKUP(B6,ListadoParticipantes!B$3:B$164,1,0)),"DATOS",VLOOKUP(B6,ListadoParticipantes!B$3:L$164,5,0)))</f>
        <v>-</v>
      </c>
      <c r="G6" s="124" t="str">
        <f>IF(B6="","-",IF(ISERROR(B6=VLOOKUP(B6,Socios_Numero!B$2:B$64,1,0)),"SOCIO PARTICIPANTE","SOCIO NUMERO"))</f>
        <v>-</v>
      </c>
      <c r="H6" s="123"/>
      <c r="I6" s="137" t="str">
        <f>IF(AND(G6="SOCIO NUMERO",H6="SI"),Proyecto_Actividad!$G$14,IF(AND(G6="SOCIO NUMERO",H6="NO"),Proyecto_Actividad!$H$14,IF(AND(G6="SOCIO PARTICIPANTE",H6="SI"),Proyecto_Actividad!$I$14,IF(AND(G6="SOCIO PARTICIPANTE",H6="NO"),Proyecto_Actividad!$J$14,"-"))))</f>
        <v>-</v>
      </c>
      <c r="J6" s="123"/>
      <c r="K6" s="191" t="str">
        <f>IF(B6="","-",IF(ISERROR(B6=VLOOKUP(B6,ListadoParticipantes!B$3:B$164,1,0)),"DATOS",VLOOKUP(B6,ListadoParticipantes!B$3:L$164,7,0)))</f>
        <v>-</v>
      </c>
      <c r="L6" s="194" t="str">
        <f>IF(B6="","-",IF(ISERROR(B6=VLOOKUP(B6,ListadoParticipantes!B$3:B$164,1,0)),"DATOS",VLOOKUP(B6,ListadoParticipantes!B$3:L$164,8,0)))</f>
        <v>-</v>
      </c>
      <c r="M6" s="191" t="str">
        <f>IF(B6="","-",IF(ISERROR(B6=VLOOKUP(B6,ListadoParticipantes!B$3:B$164,1,0)),"DATOS",VLOOKUP(B6,ListadoParticipantes!B$3:L$164,9,0)))</f>
        <v>-</v>
      </c>
      <c r="N6" s="191" t="str">
        <f>IF(B6="","-",IF(ISERROR(B6=VLOOKUP(B6,ListadoParticipantes!B$3:B$164,1,0)),"DATOS",VLOOKUP(B6,ListadoParticipantes!B$3:L$164,10,0)))</f>
        <v>-</v>
      </c>
      <c r="O6" s="191" t="str">
        <f>IF(B6="","-",IF(ISERROR(B6=VLOOKUP(B6,ListadoParticipantes!B$3:B$164,1,0)),"DATOS",VLOOKUP(B6,ListadoParticipantes!B$3:L$164,11,0)))</f>
        <v>-</v>
      </c>
      <c r="P6" s="121"/>
    </row>
    <row r="7" spans="1:16" x14ac:dyDescent="0.3">
      <c r="A7">
        <v>3</v>
      </c>
      <c r="B7" s="161"/>
      <c r="C7" s="191" t="str">
        <f>IF(B7="","-",IF(ISERROR(B7=VLOOKUP(B7,ListadoParticipantes!B$3:B$164,1,0)),"NUEVO INTRODUCIR DATOS",VLOOKUP(B7,ListadoParticipantes!B$3:L$164,2,0)))</f>
        <v>-</v>
      </c>
      <c r="D7" s="191" t="str">
        <f>IF(B7="","-",IF(ISERROR(B7=VLOOKUP(B7,ListadoParticipantes!B$3:B$164,1,0)),"DATOS",VLOOKUP(B7,ListadoParticipantes!B$3:L$164,3,0)))</f>
        <v>-</v>
      </c>
      <c r="E7" s="192" t="str">
        <f>IF(B7="","-",IF(ISERROR(B7=VLOOKUP(B7,ListadoParticipantes!B$3:B$164,1,0)),"DATOS",VLOOKUP(B7,ListadoParticipantes!B$3:L$164,4,0)))</f>
        <v>-</v>
      </c>
      <c r="F7" s="191" t="str">
        <f>IF(B7="","-",IF(ISERROR(B7=VLOOKUP(B7,ListadoParticipantes!B$3:B$164,1,0)),"DATOS",VLOOKUP(B7,ListadoParticipantes!B$3:L$164,5,0)))</f>
        <v>-</v>
      </c>
      <c r="G7" s="124" t="str">
        <f>IF(B7="","-",IF(ISERROR(B7=VLOOKUP(B7,Socios_Numero!B$2:B$64,1,0)),"SOCIO PARTICIPANTE","SOCIO NUMERO"))</f>
        <v>-</v>
      </c>
      <c r="H7" s="123"/>
      <c r="I7" s="137" t="str">
        <f>IF(AND(G7="SOCIO NUMERO",H7="SI"),Proyecto_Actividad!$G$14,IF(AND(G7="SOCIO NUMERO",H7="NO"),Proyecto_Actividad!$H$14,IF(AND(G7="SOCIO PARTICIPANTE",H7="SI"),Proyecto_Actividad!$I$14,IF(AND(G7="SOCIO PARTICIPANTE",H7="NO"),Proyecto_Actividad!$J$14,"-"))))</f>
        <v>-</v>
      </c>
      <c r="J7" s="123"/>
      <c r="K7" s="191" t="str">
        <f>IF(B7="","-",IF(ISERROR(B7=VLOOKUP(B7,ListadoParticipantes!B$3:B$164,1,0)),"DATOS",VLOOKUP(B7,ListadoParticipantes!B$3:L$164,7,0)))</f>
        <v>-</v>
      </c>
      <c r="L7" s="194" t="str">
        <f>IF(B7="","-",IF(ISERROR(B7=VLOOKUP(B7,ListadoParticipantes!B$3:B$164,1,0)),"DATOS",VLOOKUP(B7,ListadoParticipantes!B$3:L$164,8,0)))</f>
        <v>-</v>
      </c>
      <c r="M7" s="191" t="str">
        <f>IF(B7="","-",IF(ISERROR(B7=VLOOKUP(B7,ListadoParticipantes!B$3:B$164,1,0)),"DATOS",VLOOKUP(B7,ListadoParticipantes!B$3:L$164,9,0)))</f>
        <v>-</v>
      </c>
      <c r="N7" s="191" t="str">
        <f>IF(B7="","-",IF(ISERROR(B7=VLOOKUP(B7,ListadoParticipantes!B$3:B$164,1,0)),"DATOS",VLOOKUP(B7,ListadoParticipantes!B$3:L$164,10,0)))</f>
        <v>-</v>
      </c>
      <c r="O7" s="191" t="str">
        <f>IF(B7="","-",IF(ISERROR(B7=VLOOKUP(B7,ListadoParticipantes!B$3:B$164,1,0)),"DATOS",VLOOKUP(B7,ListadoParticipantes!B$3:L$164,11,0)))</f>
        <v>-</v>
      </c>
      <c r="P7" s="121"/>
    </row>
    <row r="8" spans="1:16" x14ac:dyDescent="0.3">
      <c r="A8">
        <v>4</v>
      </c>
      <c r="B8" s="161"/>
      <c r="C8" s="191" t="str">
        <f>IF(B8="","-",IF(ISERROR(B8=VLOOKUP(B8,ListadoParticipantes!B$3:B$164,1,0)),"NUEVO INTRODUCIR DATOS",VLOOKUP(B8,ListadoParticipantes!B$3:L$164,2,0)))</f>
        <v>-</v>
      </c>
      <c r="D8" s="191" t="str">
        <f>IF(B8="","-",IF(ISERROR(B8=VLOOKUP(B8,ListadoParticipantes!B$3:B$164,1,0)),"DATOS",VLOOKUP(B8,ListadoParticipantes!B$3:L$164,3,0)))</f>
        <v>-</v>
      </c>
      <c r="E8" s="192" t="str">
        <f>IF(B8="","-",IF(ISERROR(B8=VLOOKUP(B8,ListadoParticipantes!B$3:B$164,1,0)),"DATOS",VLOOKUP(B8,ListadoParticipantes!B$3:L$164,4,0)))</f>
        <v>-</v>
      </c>
      <c r="F8" s="191" t="str">
        <f>IF(B8="","-",IF(ISERROR(B8=VLOOKUP(B8,ListadoParticipantes!B$3:B$164,1,0)),"DATOS",VLOOKUP(B8,ListadoParticipantes!B$3:L$164,5,0)))</f>
        <v>-</v>
      </c>
      <c r="G8" s="124" t="str">
        <f>IF(B8="","-",IF(ISERROR(B8=VLOOKUP(B8,Socios_Numero!B$2:B$64,1,0)),"SOCIO PARTICIPANTE","SOCIO NUMERO"))</f>
        <v>-</v>
      </c>
      <c r="H8" s="123"/>
      <c r="I8" s="137" t="str">
        <f>IF(AND(G8="SOCIO NUMERO",H8="SI"),Proyecto_Actividad!$G$14,IF(AND(G8="SOCIO NUMERO",H8="NO"),Proyecto_Actividad!$H$14,IF(AND(G8="SOCIO PARTICIPANTE",H8="SI"),Proyecto_Actividad!$I$14,IF(AND(G8="SOCIO PARTICIPANTE",H8="NO"),Proyecto_Actividad!$J$14,"-"))))</f>
        <v>-</v>
      </c>
      <c r="J8" s="123"/>
      <c r="K8" s="191" t="str">
        <f>IF(B8="","-",IF(ISERROR(B8=VLOOKUP(B8,ListadoParticipantes!B$3:B$164,1,0)),"DATOS",VLOOKUP(B8,ListadoParticipantes!B$3:L$164,7,0)))</f>
        <v>-</v>
      </c>
      <c r="L8" s="194" t="str">
        <f>IF(B8="","-",IF(ISERROR(B8=VLOOKUP(B8,ListadoParticipantes!B$3:B$164,1,0)),"DATOS",VLOOKUP(B8,ListadoParticipantes!B$3:L$164,8,0)))</f>
        <v>-</v>
      </c>
      <c r="M8" s="191" t="str">
        <f>IF(B8="","-",IF(ISERROR(B8=VLOOKUP(B8,ListadoParticipantes!B$3:B$164,1,0)),"DATOS",VLOOKUP(B8,ListadoParticipantes!B$3:L$164,9,0)))</f>
        <v>-</v>
      </c>
      <c r="N8" s="191" t="str">
        <f>IF(B8="","-",IF(ISERROR(B8=VLOOKUP(B8,ListadoParticipantes!B$3:B$164,1,0)),"DATOS",VLOOKUP(B8,ListadoParticipantes!B$3:L$164,10,0)))</f>
        <v>-</v>
      </c>
      <c r="O8" s="191" t="str">
        <f>IF(B8="","-",IF(ISERROR(B8=VLOOKUP(B8,ListadoParticipantes!B$3:B$164,1,0)),"DATOS",VLOOKUP(B8,ListadoParticipantes!B$3:L$164,11,0)))</f>
        <v>-</v>
      </c>
      <c r="P8" s="121"/>
    </row>
    <row r="9" spans="1:16" x14ac:dyDescent="0.3">
      <c r="A9">
        <v>5</v>
      </c>
      <c r="B9" s="161"/>
      <c r="C9" s="191" t="str">
        <f>IF(B9="","-",IF(ISERROR(B9=VLOOKUP(B9,ListadoParticipantes!B$3:B$164,1,0)),"NUEVO INTRODUCIR DATOS",VLOOKUP(B9,ListadoParticipantes!B$3:L$164,2,0)))</f>
        <v>-</v>
      </c>
      <c r="D9" s="191" t="str">
        <f>IF(B9="","-",IF(ISERROR(B9=VLOOKUP(B9,ListadoParticipantes!B$3:B$164,1,0)),"DATOS",VLOOKUP(B9,ListadoParticipantes!B$3:L$164,3,0)))</f>
        <v>-</v>
      </c>
      <c r="E9" s="192" t="str">
        <f>IF(B9="","-",IF(ISERROR(B9=VLOOKUP(B9,ListadoParticipantes!B$3:B$164,1,0)),"DATOS",VLOOKUP(B9,ListadoParticipantes!B$3:L$164,4,0)))</f>
        <v>-</v>
      </c>
      <c r="F9" s="191" t="str">
        <f>IF(B9="","-",IF(ISERROR(B9=VLOOKUP(B9,ListadoParticipantes!B$3:B$164,1,0)),"DATOS",VLOOKUP(B9,ListadoParticipantes!B$3:L$164,5,0)))</f>
        <v>-</v>
      </c>
      <c r="G9" s="124" t="str">
        <f>IF(B9="","-",IF(ISERROR(B9=VLOOKUP(B9,Socios_Numero!B$2:B$64,1,0)),"SOCIO PARTICIPANTE","SOCIO NUMERO"))</f>
        <v>-</v>
      </c>
      <c r="H9" s="123"/>
      <c r="I9" s="137" t="str">
        <f>IF(AND(G9="SOCIO NUMERO",H9="SI"),Proyecto_Actividad!$G$14,IF(AND(G9="SOCIO NUMERO",H9="NO"),Proyecto_Actividad!$H$14,IF(AND(G9="SOCIO PARTICIPANTE",H9="SI"),Proyecto_Actividad!$I$14,IF(AND(G9="SOCIO PARTICIPANTE",H9="NO"),Proyecto_Actividad!$J$14,"-"))))</f>
        <v>-</v>
      </c>
      <c r="J9" s="123"/>
      <c r="K9" s="191" t="str">
        <f>IF(B9="","-",IF(ISERROR(B9=VLOOKUP(B9,ListadoParticipantes!B$3:B$164,1,0)),"DATOS",VLOOKUP(B9,ListadoParticipantes!B$3:L$164,7,0)))</f>
        <v>-</v>
      </c>
      <c r="L9" s="194" t="str">
        <f>IF(B9="","-",IF(ISERROR(B9=VLOOKUP(B9,ListadoParticipantes!B$3:B$164,1,0)),"DATOS",VLOOKUP(B9,ListadoParticipantes!B$3:L$164,8,0)))</f>
        <v>-</v>
      </c>
      <c r="M9" s="191" t="str">
        <f>IF(B9="","-",IF(ISERROR(B9=VLOOKUP(B9,ListadoParticipantes!B$3:B$164,1,0)),"DATOS",VLOOKUP(B9,ListadoParticipantes!B$3:L$164,9,0)))</f>
        <v>-</v>
      </c>
      <c r="N9" s="191" t="str">
        <f>IF(B9="","-",IF(ISERROR(B9=VLOOKUP(B9,ListadoParticipantes!B$3:B$164,1,0)),"DATOS",VLOOKUP(B9,ListadoParticipantes!B$3:L$164,10,0)))</f>
        <v>-</v>
      </c>
      <c r="O9" s="191" t="str">
        <f>IF(B9="","-",IF(ISERROR(B9=VLOOKUP(B9,ListadoParticipantes!B$3:B$164,1,0)),"DATOS",VLOOKUP(B9,ListadoParticipantes!B$3:L$164,11,0)))</f>
        <v>-</v>
      </c>
      <c r="P9" s="121"/>
    </row>
    <row r="10" spans="1:16" x14ac:dyDescent="0.3">
      <c r="A10">
        <v>6</v>
      </c>
      <c r="B10" s="161"/>
      <c r="C10" s="191" t="str">
        <f>IF(B10="","-",IF(ISERROR(B10=VLOOKUP(B10,ListadoParticipantes!B$3:B$164,1,0)),"NUEVO INTRODUCIR DATOS",VLOOKUP(B10,ListadoParticipantes!B$3:L$164,2,0)))</f>
        <v>-</v>
      </c>
      <c r="D10" s="191" t="str">
        <f>IF(B10="","-",IF(ISERROR(B10=VLOOKUP(B10,ListadoParticipantes!B$3:B$164,1,0)),"DATOS",VLOOKUP(B10,ListadoParticipantes!B$3:L$164,3,0)))</f>
        <v>-</v>
      </c>
      <c r="E10" s="192" t="str">
        <f>IF(B10="","-",IF(ISERROR(B10=VLOOKUP(B10,ListadoParticipantes!B$3:B$164,1,0)),"DATOS",VLOOKUP(B10,ListadoParticipantes!B$3:L$164,4,0)))</f>
        <v>-</v>
      </c>
      <c r="F10" s="191" t="str">
        <f>IF(B10="","-",IF(ISERROR(B10=VLOOKUP(B10,ListadoParticipantes!B$3:B$164,1,0)),"DATOS",VLOOKUP(B10,ListadoParticipantes!B$3:L$164,5,0)))</f>
        <v>-</v>
      </c>
      <c r="G10" s="124" t="str">
        <f>IF(B10="","-",IF(ISERROR(B10=VLOOKUP(B10,Socios_Numero!B$2:B$64,1,0)),"SOCIO PARTICIPANTE","SOCIO NUMERO"))</f>
        <v>-</v>
      </c>
      <c r="H10" s="123"/>
      <c r="I10" s="137" t="str">
        <f>IF(AND(G10="SOCIO NUMERO",H10="SI"),Proyecto_Actividad!$G$14,IF(AND(G10="SOCIO NUMERO",H10="NO"),Proyecto_Actividad!$H$14,IF(AND(G10="SOCIO PARTICIPANTE",H10="SI"),Proyecto_Actividad!$I$14,IF(AND(G10="SOCIO PARTICIPANTE",H10="NO"),Proyecto_Actividad!$J$14,"-"))))</f>
        <v>-</v>
      </c>
      <c r="J10" s="123"/>
      <c r="K10" s="191" t="str">
        <f>IF(B10="","-",IF(ISERROR(B10=VLOOKUP(B10,ListadoParticipantes!B$3:B$164,1,0)),"DATOS",VLOOKUP(B10,ListadoParticipantes!B$3:L$164,7,0)))</f>
        <v>-</v>
      </c>
      <c r="L10" s="194" t="str">
        <f>IF(B10="","-",IF(ISERROR(B10=VLOOKUP(B10,ListadoParticipantes!B$3:B$164,1,0)),"DATOS",VLOOKUP(B10,ListadoParticipantes!B$3:L$164,8,0)))</f>
        <v>-</v>
      </c>
      <c r="M10" s="191" t="str">
        <f>IF(B10="","-",IF(ISERROR(B10=VLOOKUP(B10,ListadoParticipantes!B$3:B$164,1,0)),"DATOS",VLOOKUP(B10,ListadoParticipantes!B$3:L$164,9,0)))</f>
        <v>-</v>
      </c>
      <c r="N10" s="191" t="str">
        <f>IF(B10="","-",IF(ISERROR(B10=VLOOKUP(B10,ListadoParticipantes!B$3:B$164,1,0)),"DATOS",VLOOKUP(B10,ListadoParticipantes!B$3:L$164,10,0)))</f>
        <v>-</v>
      </c>
      <c r="O10" s="191" t="str">
        <f>IF(B10="","-",IF(ISERROR(B10=VLOOKUP(B10,ListadoParticipantes!B$3:B$164,1,0)),"DATOS",VLOOKUP(B10,ListadoParticipantes!B$3:L$164,11,0)))</f>
        <v>-</v>
      </c>
      <c r="P10" s="121"/>
    </row>
    <row r="11" spans="1:16" x14ac:dyDescent="0.3">
      <c r="A11">
        <v>7</v>
      </c>
      <c r="B11" s="161"/>
      <c r="C11" s="191" t="str">
        <f>IF(B11="","-",IF(ISERROR(B11=VLOOKUP(B11,ListadoParticipantes!B$3:B$164,1,0)),"NUEVO INTRODUCIR DATOS",VLOOKUP(B11,ListadoParticipantes!B$3:L$164,2,0)))</f>
        <v>-</v>
      </c>
      <c r="D11" s="191" t="str">
        <f>IF(B11="","-",IF(ISERROR(B11=VLOOKUP(B11,ListadoParticipantes!B$3:B$164,1,0)),"DATOS",VLOOKUP(B11,ListadoParticipantes!B$3:L$164,3,0)))</f>
        <v>-</v>
      </c>
      <c r="E11" s="192" t="str">
        <f>IF(B11="","-",IF(ISERROR(B11=VLOOKUP(B11,ListadoParticipantes!B$3:B$164,1,0)),"DATOS",VLOOKUP(B11,ListadoParticipantes!B$3:L$164,4,0)))</f>
        <v>-</v>
      </c>
      <c r="F11" s="191" t="str">
        <f>IF(B11="","-",IF(ISERROR(B11=VLOOKUP(B11,ListadoParticipantes!B$3:B$164,1,0)),"DATOS",VLOOKUP(B11,ListadoParticipantes!B$3:L$164,5,0)))</f>
        <v>-</v>
      </c>
      <c r="G11" s="124" t="str">
        <f>IF(B11="","-",IF(ISERROR(B11=VLOOKUP(B11,Socios_Numero!B$2:B$64,1,0)),"SOCIO PARTICIPANTE","SOCIO NUMERO"))</f>
        <v>-</v>
      </c>
      <c r="H11" s="123"/>
      <c r="I11" s="137" t="str">
        <f>IF(AND(G11="SOCIO NUMERO",H11="SI"),Proyecto_Actividad!$G$14,IF(AND(G11="SOCIO NUMERO",H11="NO"),Proyecto_Actividad!$H$14,IF(AND(G11="SOCIO PARTICIPANTE",H11="SI"),Proyecto_Actividad!$I$14,IF(AND(G11="SOCIO PARTICIPANTE",H11="NO"),Proyecto_Actividad!$J$14,"-"))))</f>
        <v>-</v>
      </c>
      <c r="J11" s="123"/>
      <c r="K11" s="191" t="str">
        <f>IF(B11="","-",IF(ISERROR(B11=VLOOKUP(B11,ListadoParticipantes!B$3:B$164,1,0)),"DATOS",VLOOKUP(B11,ListadoParticipantes!B$3:L$164,7,0)))</f>
        <v>-</v>
      </c>
      <c r="L11" s="194" t="str">
        <f>IF(B11="","-",IF(ISERROR(B11=VLOOKUP(B11,ListadoParticipantes!B$3:B$164,1,0)),"DATOS",VLOOKUP(B11,ListadoParticipantes!B$3:L$164,8,0)))</f>
        <v>-</v>
      </c>
      <c r="M11" s="191" t="str">
        <f>IF(B11="","-",IF(ISERROR(B11=VLOOKUP(B11,ListadoParticipantes!B$3:B$164,1,0)),"DATOS",VLOOKUP(B11,ListadoParticipantes!B$3:L$164,9,0)))</f>
        <v>-</v>
      </c>
      <c r="N11" s="191" t="str">
        <f>IF(B11="","-",IF(ISERROR(B11=VLOOKUP(B11,ListadoParticipantes!B$3:B$164,1,0)),"DATOS",VLOOKUP(B11,ListadoParticipantes!B$3:L$164,10,0)))</f>
        <v>-</v>
      </c>
      <c r="O11" s="191" t="str">
        <f>IF(B11="","-",IF(ISERROR(B11=VLOOKUP(B11,ListadoParticipantes!B$3:B$164,1,0)),"DATOS",VLOOKUP(B11,ListadoParticipantes!B$3:L$164,11,0)))</f>
        <v>-</v>
      </c>
      <c r="P11" s="121"/>
    </row>
    <row r="12" spans="1:16" x14ac:dyDescent="0.3">
      <c r="A12">
        <v>8</v>
      </c>
      <c r="B12" s="161"/>
      <c r="C12" s="191" t="str">
        <f>IF(B12="","-",IF(ISERROR(B12=VLOOKUP(B12,ListadoParticipantes!B$3:B$164,1,0)),"NUEVO INTRODUCIR DATOS",VLOOKUP(B12,ListadoParticipantes!B$3:L$164,2,0)))</f>
        <v>-</v>
      </c>
      <c r="D12" s="191" t="str">
        <f>IF(B12="","-",IF(ISERROR(B12=VLOOKUP(B12,ListadoParticipantes!B$3:B$164,1,0)),"DATOS",VLOOKUP(B12,ListadoParticipantes!B$3:L$164,3,0)))</f>
        <v>-</v>
      </c>
      <c r="E12" s="192" t="str">
        <f>IF(B12="","-",IF(ISERROR(B12=VLOOKUP(B12,ListadoParticipantes!B$3:B$164,1,0)),"DATOS",VLOOKUP(B12,ListadoParticipantes!B$3:L$164,4,0)))</f>
        <v>-</v>
      </c>
      <c r="F12" s="191" t="str">
        <f>IF(B12="","-",IF(ISERROR(B12=VLOOKUP(B12,ListadoParticipantes!B$3:B$164,1,0)),"DATOS",VLOOKUP(B12,ListadoParticipantes!B$3:L$164,5,0)))</f>
        <v>-</v>
      </c>
      <c r="G12" s="124" t="str">
        <f>IF(B12="","-",IF(ISERROR(B12=VLOOKUP(B12,Socios_Numero!B$2:B$64,1,0)),"SOCIO PARTICIPANTE","SOCIO NUMERO"))</f>
        <v>-</v>
      </c>
      <c r="H12" s="123"/>
      <c r="I12" s="137" t="str">
        <f>IF(AND(G12="SOCIO NUMERO",H12="SI"),Proyecto_Actividad!$G$14,IF(AND(G12="SOCIO NUMERO",H12="NO"),Proyecto_Actividad!$H$14,IF(AND(G12="SOCIO PARTICIPANTE",H12="SI"),Proyecto_Actividad!$I$14,IF(AND(G12="SOCIO PARTICIPANTE",H12="NO"),Proyecto_Actividad!$J$14,"-"))))</f>
        <v>-</v>
      </c>
      <c r="J12" s="123"/>
      <c r="K12" s="191" t="str">
        <f>IF(B12="","-",IF(ISERROR(B12=VLOOKUP(B12,ListadoParticipantes!B$3:B$164,1,0)),"DATOS",VLOOKUP(B12,ListadoParticipantes!B$3:L$164,7,0)))</f>
        <v>-</v>
      </c>
      <c r="L12" s="194" t="str">
        <f>IF(B12="","-",IF(ISERROR(B12=VLOOKUP(B12,ListadoParticipantes!B$3:B$164,1,0)),"DATOS",VLOOKUP(B12,ListadoParticipantes!B$3:L$164,8,0)))</f>
        <v>-</v>
      </c>
      <c r="M12" s="191" t="str">
        <f>IF(B12="","-",IF(ISERROR(B12=VLOOKUP(B12,ListadoParticipantes!B$3:B$164,1,0)),"DATOS",VLOOKUP(B12,ListadoParticipantes!B$3:L$164,9,0)))</f>
        <v>-</v>
      </c>
      <c r="N12" s="191" t="str">
        <f>IF(B12="","-",IF(ISERROR(B12=VLOOKUP(B12,ListadoParticipantes!B$3:B$164,1,0)),"DATOS",VLOOKUP(B12,ListadoParticipantes!B$3:L$164,10,0)))</f>
        <v>-</v>
      </c>
      <c r="O12" s="191" t="str">
        <f>IF(B12="","-",IF(ISERROR(B12=VLOOKUP(B12,ListadoParticipantes!B$3:B$164,1,0)),"DATOS",VLOOKUP(B12,ListadoParticipantes!B$3:L$164,11,0)))</f>
        <v>-</v>
      </c>
      <c r="P12" s="121"/>
    </row>
    <row r="13" spans="1:16" x14ac:dyDescent="0.3">
      <c r="A13">
        <v>9</v>
      </c>
      <c r="B13" s="161"/>
      <c r="C13" s="191" t="str">
        <f>IF(B13="","-",IF(ISERROR(B13=VLOOKUP(B13,ListadoParticipantes!B$3:B$164,1,0)),"NUEVO INTRODUCIR DATOS",VLOOKUP(B13,ListadoParticipantes!B$3:L$164,2,0)))</f>
        <v>-</v>
      </c>
      <c r="D13" s="191" t="str">
        <f>IF(B13="","-",IF(ISERROR(B13=VLOOKUP(B13,ListadoParticipantes!B$3:B$164,1,0)),"DATOS",VLOOKUP(B13,ListadoParticipantes!B$3:L$164,3,0)))</f>
        <v>-</v>
      </c>
      <c r="E13" s="192" t="str">
        <f>IF(B13="","-",IF(ISERROR(B13=VLOOKUP(B13,ListadoParticipantes!B$3:B$164,1,0)),"DATOS",VLOOKUP(B13,ListadoParticipantes!B$3:L$164,4,0)))</f>
        <v>-</v>
      </c>
      <c r="F13" s="191" t="str">
        <f>IF(B13="","-",IF(ISERROR(B13=VLOOKUP(B13,ListadoParticipantes!B$3:B$164,1,0)),"DATOS",VLOOKUP(B13,ListadoParticipantes!B$3:L$164,5,0)))</f>
        <v>-</v>
      </c>
      <c r="G13" s="124" t="str">
        <f>IF(B13="","-",IF(ISERROR(B13=VLOOKUP(B13,Socios_Numero!B$2:B$64,1,0)),"SOCIO PARTICIPANTE","SOCIO NUMERO"))</f>
        <v>-</v>
      </c>
      <c r="H13" s="123"/>
      <c r="I13" s="137" t="str">
        <f>IF(AND(G13="SOCIO NUMERO",H13="SI"),Proyecto_Actividad!$G$14,IF(AND(G13="SOCIO NUMERO",H13="NO"),Proyecto_Actividad!$H$14,IF(AND(G13="SOCIO PARTICIPANTE",H13="SI"),Proyecto_Actividad!$I$14,IF(AND(G13="SOCIO PARTICIPANTE",H13="NO"),Proyecto_Actividad!$J$14,"-"))))</f>
        <v>-</v>
      </c>
      <c r="J13" s="123"/>
      <c r="K13" s="191" t="str">
        <f>IF(B13="","-",IF(ISERROR(B13=VLOOKUP(B13,ListadoParticipantes!B$3:B$164,1,0)),"DATOS",VLOOKUP(B13,ListadoParticipantes!B$3:L$164,7,0)))</f>
        <v>-</v>
      </c>
      <c r="L13" s="194" t="str">
        <f>IF(B13="","-",IF(ISERROR(B13=VLOOKUP(B13,ListadoParticipantes!B$3:B$164,1,0)),"DATOS",VLOOKUP(B13,ListadoParticipantes!B$3:L$164,8,0)))</f>
        <v>-</v>
      </c>
      <c r="M13" s="191" t="str">
        <f>IF(B13="","-",IF(ISERROR(B13=VLOOKUP(B13,ListadoParticipantes!B$3:B$164,1,0)),"DATOS",VLOOKUP(B13,ListadoParticipantes!B$3:L$164,9,0)))</f>
        <v>-</v>
      </c>
      <c r="N13" s="191" t="str">
        <f>IF(B13="","-",IF(ISERROR(B13=VLOOKUP(B13,ListadoParticipantes!B$3:B$164,1,0)),"DATOS",VLOOKUP(B13,ListadoParticipantes!B$3:L$164,10,0)))</f>
        <v>-</v>
      </c>
      <c r="O13" s="191" t="str">
        <f>IF(B13="","-",IF(ISERROR(B13=VLOOKUP(B13,ListadoParticipantes!B$3:B$164,1,0)),"DATOS",VLOOKUP(B13,ListadoParticipantes!B$3:L$164,11,0)))</f>
        <v>-</v>
      </c>
      <c r="P13" s="121"/>
    </row>
    <row r="14" spans="1:16" x14ac:dyDescent="0.3">
      <c r="A14">
        <v>10</v>
      </c>
      <c r="B14" s="161"/>
      <c r="C14" s="191" t="str">
        <f>IF(B14="","-",IF(ISERROR(B14=VLOOKUP(B14,ListadoParticipantes!B$3:B$164,1,0)),"NUEVO INTRODUCIR DATOS",VLOOKUP(B14,ListadoParticipantes!B$3:L$164,2,0)))</f>
        <v>-</v>
      </c>
      <c r="D14" s="191" t="str">
        <f>IF(B14="","-",IF(ISERROR(B14=VLOOKUP(B14,ListadoParticipantes!B$3:B$164,1,0)),"DATOS",VLOOKUP(B14,ListadoParticipantes!B$3:L$164,3,0)))</f>
        <v>-</v>
      </c>
      <c r="E14" s="192" t="str">
        <f>IF(B14="","-",IF(ISERROR(B14=VLOOKUP(B14,ListadoParticipantes!B$3:B$164,1,0)),"DATOS",VLOOKUP(B14,ListadoParticipantes!B$3:L$164,4,0)))</f>
        <v>-</v>
      </c>
      <c r="F14" s="191" t="str">
        <f>IF(B14="","-",IF(ISERROR(B14=VLOOKUP(B14,ListadoParticipantes!B$3:B$164,1,0)),"DATOS",VLOOKUP(B14,ListadoParticipantes!B$3:L$164,5,0)))</f>
        <v>-</v>
      </c>
      <c r="G14" s="124" t="str">
        <f>IF(B14="","-",IF(ISERROR(B14=VLOOKUP(B14,Socios_Numero!B$2:B$64,1,0)),"SOCIO PARTICIPANTE","SOCIO NUMERO"))</f>
        <v>-</v>
      </c>
      <c r="H14" s="123"/>
      <c r="I14" s="137" t="str">
        <f>IF(AND(G14="SOCIO NUMERO",H14="SI"),Proyecto_Actividad!$G$14,IF(AND(G14="SOCIO NUMERO",H14="NO"),Proyecto_Actividad!$H$14,IF(AND(G14="SOCIO PARTICIPANTE",H14="SI"),Proyecto_Actividad!$I$14,IF(AND(G14="SOCIO PARTICIPANTE",H14="NO"),Proyecto_Actividad!$J$14,"-"))))</f>
        <v>-</v>
      </c>
      <c r="J14" s="123"/>
      <c r="K14" s="191" t="str">
        <f>IF(B14="","-",IF(ISERROR(B14=VLOOKUP(B14,ListadoParticipantes!B$3:B$164,1,0)),"DATOS",VLOOKUP(B14,ListadoParticipantes!B$3:L$164,7,0)))</f>
        <v>-</v>
      </c>
      <c r="L14" s="194" t="str">
        <f>IF(B14="","-",IF(ISERROR(B14=VLOOKUP(B14,ListadoParticipantes!B$3:B$164,1,0)),"DATOS",VLOOKUP(B14,ListadoParticipantes!B$3:L$164,8,0)))</f>
        <v>-</v>
      </c>
      <c r="M14" s="191" t="str">
        <f>IF(B14="","-",IF(ISERROR(B14=VLOOKUP(B14,ListadoParticipantes!B$3:B$164,1,0)),"DATOS",VLOOKUP(B14,ListadoParticipantes!B$3:L$164,9,0)))</f>
        <v>-</v>
      </c>
      <c r="N14" s="191" t="str">
        <f>IF(B14="","-",IF(ISERROR(B14=VLOOKUP(B14,ListadoParticipantes!B$3:B$164,1,0)),"DATOS",VLOOKUP(B14,ListadoParticipantes!B$3:L$164,10,0)))</f>
        <v>-</v>
      </c>
      <c r="O14" s="191" t="str">
        <f>IF(B14="","-",IF(ISERROR(B14=VLOOKUP(B14,ListadoParticipantes!B$3:B$164,1,0)),"DATOS",VLOOKUP(B14,ListadoParticipantes!B$3:L$164,11,0)))</f>
        <v>-</v>
      </c>
      <c r="P14" s="121"/>
    </row>
    <row r="15" spans="1:16" x14ac:dyDescent="0.3">
      <c r="A15">
        <v>11</v>
      </c>
      <c r="B15" s="161"/>
      <c r="C15" s="191" t="str">
        <f>IF(B15="","-",IF(ISERROR(B15=VLOOKUP(B15,ListadoParticipantes!B$3:B$164,1,0)),"NUEVO INTRODUCIR DATOS",VLOOKUP(B15,ListadoParticipantes!B$3:L$164,2,0)))</f>
        <v>-</v>
      </c>
      <c r="D15" s="191" t="str">
        <f>IF(B15="","-",IF(ISERROR(B15=VLOOKUP(B15,ListadoParticipantes!B$3:B$164,1,0)),"DATOS",VLOOKUP(B15,ListadoParticipantes!B$3:L$164,3,0)))</f>
        <v>-</v>
      </c>
      <c r="E15" s="192" t="str">
        <f>IF(B15="","-",IF(ISERROR(B15=VLOOKUP(B15,ListadoParticipantes!B$3:B$164,1,0)),"DATOS",VLOOKUP(B15,ListadoParticipantes!B$3:L$164,4,0)))</f>
        <v>-</v>
      </c>
      <c r="F15" s="191" t="str">
        <f>IF(B15="","-",IF(ISERROR(B15=VLOOKUP(B15,ListadoParticipantes!B$3:B$164,1,0)),"DATOS",VLOOKUP(B15,ListadoParticipantes!B$3:L$164,5,0)))</f>
        <v>-</v>
      </c>
      <c r="G15" s="124" t="str">
        <f>IF(B15="","-",IF(ISERROR(B15=VLOOKUP(B15,Socios_Numero!B$2:B$64,1,0)),"SOCIO PARTICIPANTE","SOCIO NUMERO"))</f>
        <v>-</v>
      </c>
      <c r="H15" s="123"/>
      <c r="I15" s="137" t="str">
        <f>IF(AND(G15="SOCIO NUMERO",H15="SI"),Proyecto_Actividad!$G$14,IF(AND(G15="SOCIO NUMERO",H15="NO"),Proyecto_Actividad!$H$14,IF(AND(G15="SOCIO PARTICIPANTE",H15="SI"),Proyecto_Actividad!$I$14,IF(AND(G15="SOCIO PARTICIPANTE",H15="NO"),Proyecto_Actividad!$J$14,"-"))))</f>
        <v>-</v>
      </c>
      <c r="J15" s="123"/>
      <c r="K15" s="191" t="str">
        <f>IF(B15="","-",IF(ISERROR(B15=VLOOKUP(B15,ListadoParticipantes!B$3:B$164,1,0)),"DATOS",VLOOKUP(B15,ListadoParticipantes!B$3:L$164,7,0)))</f>
        <v>-</v>
      </c>
      <c r="L15" s="194" t="str">
        <f>IF(B15="","-",IF(ISERROR(B15=VLOOKUP(B15,ListadoParticipantes!B$3:B$164,1,0)),"DATOS",VLOOKUP(B15,ListadoParticipantes!B$3:L$164,8,0)))</f>
        <v>-</v>
      </c>
      <c r="M15" s="191" t="str">
        <f>IF(B15="","-",IF(ISERROR(B15=VLOOKUP(B15,ListadoParticipantes!B$3:B$164,1,0)),"DATOS",VLOOKUP(B15,ListadoParticipantes!B$3:L$164,9,0)))</f>
        <v>-</v>
      </c>
      <c r="N15" s="191" t="str">
        <f>IF(B15="","-",IF(ISERROR(B15=VLOOKUP(B15,ListadoParticipantes!B$3:B$164,1,0)),"DATOS",VLOOKUP(B15,ListadoParticipantes!B$3:L$164,10,0)))</f>
        <v>-</v>
      </c>
      <c r="O15" s="191" t="str">
        <f>IF(B15="","-",IF(ISERROR(B15=VLOOKUP(B15,ListadoParticipantes!B$3:B$164,1,0)),"DATOS",VLOOKUP(B15,ListadoParticipantes!B$3:L$164,11,0)))</f>
        <v>-</v>
      </c>
      <c r="P15" s="121"/>
    </row>
    <row r="16" spans="1:16" x14ac:dyDescent="0.3">
      <c r="A16">
        <v>12</v>
      </c>
      <c r="B16" s="161"/>
      <c r="C16" s="191" t="str">
        <f>IF(B16="","-",IF(ISERROR(B16=VLOOKUP(B16,ListadoParticipantes!B$3:B$164,1,0)),"NUEVO INTRODUCIR DATOS",VLOOKUP(B16,ListadoParticipantes!B$3:L$164,2,0)))</f>
        <v>-</v>
      </c>
      <c r="D16" s="191" t="str">
        <f>IF(B16="","-",IF(ISERROR(B16=VLOOKUP(B16,ListadoParticipantes!B$3:B$164,1,0)),"DATOS",VLOOKUP(B16,ListadoParticipantes!B$3:L$164,3,0)))</f>
        <v>-</v>
      </c>
      <c r="E16" s="192" t="str">
        <f>IF(B16="","-",IF(ISERROR(B16=VLOOKUP(B16,ListadoParticipantes!B$3:B$164,1,0)),"DATOS",VLOOKUP(B16,ListadoParticipantes!B$3:L$164,4,0)))</f>
        <v>-</v>
      </c>
      <c r="F16" s="191" t="str">
        <f>IF(B16="","-",IF(ISERROR(B16=VLOOKUP(B16,ListadoParticipantes!B$3:B$164,1,0)),"DATOS",VLOOKUP(B16,ListadoParticipantes!B$3:L$164,5,0)))</f>
        <v>-</v>
      </c>
      <c r="G16" s="124" t="str">
        <f>IF(B16="","-",IF(ISERROR(B16=VLOOKUP(B16,Socios_Numero!B$2:B$64,1,0)),"SOCIO PARTICIPANTE","SOCIO NUMERO"))</f>
        <v>-</v>
      </c>
      <c r="H16" s="123"/>
      <c r="I16" s="137" t="str">
        <f>IF(AND(G16="SOCIO NUMERO",H16="SI"),Proyecto_Actividad!$G$14,IF(AND(G16="SOCIO NUMERO",H16="NO"),Proyecto_Actividad!$H$14,IF(AND(G16="SOCIO PARTICIPANTE",H16="SI"),Proyecto_Actividad!$I$14,IF(AND(G16="SOCIO PARTICIPANTE",H16="NO"),Proyecto_Actividad!$J$14,"-"))))</f>
        <v>-</v>
      </c>
      <c r="J16" s="123"/>
      <c r="K16" s="191" t="str">
        <f>IF(B16="","-",IF(ISERROR(B16=VLOOKUP(B16,ListadoParticipantes!B$3:B$164,1,0)),"DATOS",VLOOKUP(B16,ListadoParticipantes!B$3:L$164,7,0)))</f>
        <v>-</v>
      </c>
      <c r="L16" s="194" t="str">
        <f>IF(B16="","-",IF(ISERROR(B16=VLOOKUP(B16,ListadoParticipantes!B$3:B$164,1,0)),"DATOS",VLOOKUP(B16,ListadoParticipantes!B$3:L$164,8,0)))</f>
        <v>-</v>
      </c>
      <c r="M16" s="191" t="str">
        <f>IF(B16="","-",IF(ISERROR(B16=VLOOKUP(B16,ListadoParticipantes!B$3:B$164,1,0)),"DATOS",VLOOKUP(B16,ListadoParticipantes!B$3:L$164,9,0)))</f>
        <v>-</v>
      </c>
      <c r="N16" s="191" t="str">
        <f>IF(B16="","-",IF(ISERROR(B16=VLOOKUP(B16,ListadoParticipantes!B$3:B$164,1,0)),"DATOS",VLOOKUP(B16,ListadoParticipantes!B$3:L$164,10,0)))</f>
        <v>-</v>
      </c>
      <c r="O16" s="191" t="str">
        <f>IF(B16="","-",IF(ISERROR(B16=VLOOKUP(B16,ListadoParticipantes!B$3:B$164,1,0)),"DATOS",VLOOKUP(B16,ListadoParticipantes!B$3:L$164,11,0)))</f>
        <v>-</v>
      </c>
      <c r="P16" s="121"/>
    </row>
    <row r="17" spans="1:16" x14ac:dyDescent="0.3">
      <c r="A17">
        <v>13</v>
      </c>
      <c r="B17" s="161"/>
      <c r="C17" s="191" t="str">
        <f>IF(B17="","-",IF(ISERROR(B17=VLOOKUP(B17,ListadoParticipantes!B$3:B$164,1,0)),"NUEVO INTRODUCIR DATOS",VLOOKUP(B17,ListadoParticipantes!B$3:L$164,2,0)))</f>
        <v>-</v>
      </c>
      <c r="D17" s="191" t="str">
        <f>IF(B17="","-",IF(ISERROR(B17=VLOOKUP(B17,ListadoParticipantes!B$3:B$164,1,0)),"DATOS",VLOOKUP(B17,ListadoParticipantes!B$3:L$164,3,0)))</f>
        <v>-</v>
      </c>
      <c r="E17" s="192" t="str">
        <f>IF(B17="","-",IF(ISERROR(B17=VLOOKUP(B17,ListadoParticipantes!B$3:B$164,1,0)),"DATOS",VLOOKUP(B17,ListadoParticipantes!B$3:L$164,4,0)))</f>
        <v>-</v>
      </c>
      <c r="F17" s="191" t="str">
        <f>IF(B17="","-",IF(ISERROR(B17=VLOOKUP(B17,ListadoParticipantes!B$3:B$164,1,0)),"DATOS",VLOOKUP(B17,ListadoParticipantes!B$3:L$164,5,0)))</f>
        <v>-</v>
      </c>
      <c r="G17" s="124" t="str">
        <f>IF(B17="","-",IF(ISERROR(B17=VLOOKUP(B17,Socios_Numero!B$2:B$64,1,0)),"SOCIO PARTICIPANTE","SOCIO NUMERO"))</f>
        <v>-</v>
      </c>
      <c r="H17" s="123"/>
      <c r="I17" s="137" t="str">
        <f>IF(AND(G17="SOCIO NUMERO",H17="SI"),Proyecto_Actividad!$G$14,IF(AND(G17="SOCIO NUMERO",H17="NO"),Proyecto_Actividad!$H$14,IF(AND(G17="SOCIO PARTICIPANTE",H17="SI"),Proyecto_Actividad!$I$14,IF(AND(G17="SOCIO PARTICIPANTE",H17="NO"),Proyecto_Actividad!$J$14,"-"))))</f>
        <v>-</v>
      </c>
      <c r="J17" s="123"/>
      <c r="K17" s="191" t="str">
        <f>IF(B17="","-",IF(ISERROR(B17=VLOOKUP(B17,ListadoParticipantes!B$3:B$164,1,0)),"DATOS",VLOOKUP(B17,ListadoParticipantes!B$3:L$164,7,0)))</f>
        <v>-</v>
      </c>
      <c r="L17" s="194" t="str">
        <f>IF(B17="","-",IF(ISERROR(B17=VLOOKUP(B17,ListadoParticipantes!B$3:B$164,1,0)),"DATOS",VLOOKUP(B17,ListadoParticipantes!B$3:L$164,8,0)))</f>
        <v>-</v>
      </c>
      <c r="M17" s="191" t="str">
        <f>IF(B17="","-",IF(ISERROR(B17=VLOOKUP(B17,ListadoParticipantes!B$3:B$164,1,0)),"DATOS",VLOOKUP(B17,ListadoParticipantes!B$3:L$164,9,0)))</f>
        <v>-</v>
      </c>
      <c r="N17" s="191" t="str">
        <f>IF(B17="","-",IF(ISERROR(B17=VLOOKUP(B17,ListadoParticipantes!B$3:B$164,1,0)),"DATOS",VLOOKUP(B17,ListadoParticipantes!B$3:L$164,10,0)))</f>
        <v>-</v>
      </c>
      <c r="O17" s="191" t="str">
        <f>IF(B17="","-",IF(ISERROR(B17=VLOOKUP(B17,ListadoParticipantes!B$3:B$164,1,0)),"DATOS",VLOOKUP(B17,ListadoParticipantes!B$3:L$164,11,0)))</f>
        <v>-</v>
      </c>
      <c r="P17" s="121"/>
    </row>
    <row r="18" spans="1:16" x14ac:dyDescent="0.3">
      <c r="A18">
        <v>14</v>
      </c>
      <c r="B18" s="161"/>
      <c r="C18" s="191" t="str">
        <f>IF(B18="","-",IF(ISERROR(B18=VLOOKUP(B18,ListadoParticipantes!B$3:B$164,1,0)),"NUEVO INTRODUCIR DATOS",VLOOKUP(B18,ListadoParticipantes!B$3:L$164,2,0)))</f>
        <v>-</v>
      </c>
      <c r="D18" s="191" t="str">
        <f>IF(B18="","-",IF(ISERROR(B18=VLOOKUP(B18,ListadoParticipantes!B$3:B$164,1,0)),"DATOS",VLOOKUP(B18,ListadoParticipantes!B$3:L$164,3,0)))</f>
        <v>-</v>
      </c>
      <c r="E18" s="192" t="str">
        <f>IF(B18="","-",IF(ISERROR(B18=VLOOKUP(B18,ListadoParticipantes!B$3:B$164,1,0)),"DATOS",VLOOKUP(B18,ListadoParticipantes!B$3:L$164,4,0)))</f>
        <v>-</v>
      </c>
      <c r="F18" s="191" t="str">
        <f>IF(B18="","-",IF(ISERROR(B18=VLOOKUP(B18,ListadoParticipantes!B$3:B$164,1,0)),"DATOS",VLOOKUP(B18,ListadoParticipantes!B$3:L$164,5,0)))</f>
        <v>-</v>
      </c>
      <c r="G18" s="124" t="str">
        <f>IF(B18="","-",IF(ISERROR(B18=VLOOKUP(B18,Socios_Numero!B$2:B$64,1,0)),"SOCIO PARTICIPANTE","SOCIO NUMERO"))</f>
        <v>-</v>
      </c>
      <c r="H18" s="123"/>
      <c r="I18" s="137" t="str">
        <f>IF(AND(G18="SOCIO NUMERO",H18="SI"),Proyecto_Actividad!$G$14,IF(AND(G18="SOCIO NUMERO",H18="NO"),Proyecto_Actividad!$H$14,IF(AND(G18="SOCIO PARTICIPANTE",H18="SI"),Proyecto_Actividad!$I$14,IF(AND(G18="SOCIO PARTICIPANTE",H18="NO"),Proyecto_Actividad!$J$14,"-"))))</f>
        <v>-</v>
      </c>
      <c r="J18" s="123"/>
      <c r="K18" s="191" t="str">
        <f>IF(B18="","-",IF(ISERROR(B18=VLOOKUP(B18,ListadoParticipantes!B$3:B$164,1,0)),"DATOS",VLOOKUP(B18,ListadoParticipantes!B$3:L$164,7,0)))</f>
        <v>-</v>
      </c>
      <c r="L18" s="194" t="str">
        <f>IF(B18="","-",IF(ISERROR(B18=VLOOKUP(B18,ListadoParticipantes!B$3:B$164,1,0)),"DATOS",VLOOKUP(B18,ListadoParticipantes!B$3:L$164,8,0)))</f>
        <v>-</v>
      </c>
      <c r="M18" s="191" t="str">
        <f>IF(B18="","-",IF(ISERROR(B18=VLOOKUP(B18,ListadoParticipantes!B$3:B$164,1,0)),"DATOS",VLOOKUP(B18,ListadoParticipantes!B$3:L$164,9,0)))</f>
        <v>-</v>
      </c>
      <c r="N18" s="191" t="str">
        <f>IF(B18="","-",IF(ISERROR(B18=VLOOKUP(B18,ListadoParticipantes!B$3:B$164,1,0)),"DATOS",VLOOKUP(B18,ListadoParticipantes!B$3:L$164,10,0)))</f>
        <v>-</v>
      </c>
      <c r="O18" s="191" t="str">
        <f>IF(B18="","-",IF(ISERROR(B18=VLOOKUP(B18,ListadoParticipantes!B$3:B$164,1,0)),"DATOS",VLOOKUP(B18,ListadoParticipantes!B$3:L$164,11,0)))</f>
        <v>-</v>
      </c>
      <c r="P18" s="121"/>
    </row>
    <row r="19" spans="1:16" x14ac:dyDescent="0.3">
      <c r="A19">
        <v>15</v>
      </c>
      <c r="B19" s="135"/>
      <c r="C19" s="191" t="str">
        <f>IF(B19="","-",IF(ISERROR(B19=VLOOKUP(B19,ListadoParticipantes!B$3:B$164,1,0)),"NUEVO INTRODUCIR DATOS",VLOOKUP(B19,ListadoParticipantes!B$3:L$164,2,0)))</f>
        <v>-</v>
      </c>
      <c r="D19" s="191" t="str">
        <f>IF(B19="","-",IF(ISERROR(B19=VLOOKUP(B19,ListadoParticipantes!B$3:B$164,1,0)),"DATOS",VLOOKUP(B19,ListadoParticipantes!B$3:L$164,3,0)))</f>
        <v>-</v>
      </c>
      <c r="E19" s="192" t="str">
        <f>IF(B19="","-",IF(ISERROR(B19=VLOOKUP(B19,ListadoParticipantes!B$3:B$164,1,0)),"DATOS",VLOOKUP(B19,ListadoParticipantes!B$3:L$164,4,0)))</f>
        <v>-</v>
      </c>
      <c r="F19" s="191" t="str">
        <f>IF(B19="","-",IF(ISERROR(B19=VLOOKUP(B19,ListadoParticipantes!B$3:B$164,1,0)),"DATOS",VLOOKUP(B19,ListadoParticipantes!B$3:L$164,5,0)))</f>
        <v>-</v>
      </c>
      <c r="G19" s="124" t="str">
        <f>IF(B19="","-",IF(ISERROR(B19=VLOOKUP(B19,Socios_Numero!B$2:B$64,1,0)),"SOCIO PARTICIPANTE","SOCIO NUMERO"))</f>
        <v>-</v>
      </c>
      <c r="H19" s="123"/>
      <c r="I19" s="137" t="str">
        <f>IF(AND(G19="SOCIO NUMERO",H19="SI"),Proyecto_Actividad!$G$14,IF(AND(G19="SOCIO NUMERO",H19="NO"),Proyecto_Actividad!$H$14,IF(AND(G19="SOCIO PARTICIPANTE",H19="SI"),Proyecto_Actividad!$I$14,IF(AND(G19="SOCIO PARTICIPANTE",H19="NO"),Proyecto_Actividad!$J$14,"-"))))</f>
        <v>-</v>
      </c>
      <c r="J19" s="123"/>
      <c r="K19" s="191" t="str">
        <f>IF(B19="","-",IF(ISERROR(B19=VLOOKUP(B19,ListadoParticipantes!B$3:B$164,1,0)),"DATOS",VLOOKUP(B19,ListadoParticipantes!B$3:L$164,7,0)))</f>
        <v>-</v>
      </c>
      <c r="L19" s="194" t="str">
        <f>IF(B19="","-",IF(ISERROR(B19=VLOOKUP(B19,ListadoParticipantes!B$3:B$164,1,0)),"DATOS",VLOOKUP(B19,ListadoParticipantes!B$3:L$164,8,0)))</f>
        <v>-</v>
      </c>
      <c r="M19" s="191" t="str">
        <f>IF(B19="","-",IF(ISERROR(B19=VLOOKUP(B19,ListadoParticipantes!B$3:B$164,1,0)),"DATOS",VLOOKUP(B19,ListadoParticipantes!B$3:L$164,9,0)))</f>
        <v>-</v>
      </c>
      <c r="N19" s="191" t="str">
        <f>IF(B19="","-",IF(ISERROR(B19=VLOOKUP(B19,ListadoParticipantes!B$3:B$164,1,0)),"DATOS",VLOOKUP(B19,ListadoParticipantes!B$3:L$164,10,0)))</f>
        <v>-</v>
      </c>
      <c r="O19" s="191" t="str">
        <f>IF(B19="","-",IF(ISERROR(B19=VLOOKUP(B19,ListadoParticipantes!B$3:B$164,1,0)),"DATOS",VLOOKUP(B19,ListadoParticipantes!B$3:L$164,11,0)))</f>
        <v>-</v>
      </c>
      <c r="P19" s="121"/>
    </row>
    <row r="20" spans="1:16" x14ac:dyDescent="0.3">
      <c r="A20">
        <v>16</v>
      </c>
      <c r="B20" s="135"/>
      <c r="C20" s="191" t="str">
        <f>IF(B20="","-",IF(ISERROR(B20=VLOOKUP(B20,ListadoParticipantes!B$3:B$164,1,0)),"NUEVO INTRODUCIR DATOS",VLOOKUP(B20,ListadoParticipantes!B$3:L$164,2,0)))</f>
        <v>-</v>
      </c>
      <c r="D20" s="191" t="str">
        <f>IF(B20="","-",IF(ISERROR(B20=VLOOKUP(B20,ListadoParticipantes!B$3:B$164,1,0)),"DATOS",VLOOKUP(B20,ListadoParticipantes!B$3:L$164,3,0)))</f>
        <v>-</v>
      </c>
      <c r="E20" s="192" t="str">
        <f>IF(B20="","-",IF(ISERROR(B20=VLOOKUP(B20,ListadoParticipantes!B$3:B$164,1,0)),"DATOS",VLOOKUP(B20,ListadoParticipantes!B$3:L$164,4,0)))</f>
        <v>-</v>
      </c>
      <c r="F20" s="191" t="str">
        <f>IF(B20="","-",IF(ISERROR(B20=VLOOKUP(B20,ListadoParticipantes!B$3:B$164,1,0)),"DATOS",VLOOKUP(B20,ListadoParticipantes!B$3:L$164,5,0)))</f>
        <v>-</v>
      </c>
      <c r="G20" s="124" t="str">
        <f>IF(B20="","-",IF(ISERROR(B20=VLOOKUP(B20,Socios_Numero!B$2:B$64,1,0)),"SOCIO PARTICIPANTE","SOCIO NUMERO"))</f>
        <v>-</v>
      </c>
      <c r="H20" s="123"/>
      <c r="I20" s="137" t="str">
        <f>IF(AND(G20="SOCIO NUMERO",H20="SI"),Proyecto_Actividad!$G$14,IF(AND(G20="SOCIO NUMERO",H20="NO"),Proyecto_Actividad!$H$14,IF(AND(G20="SOCIO PARTICIPANTE",H20="SI"),Proyecto_Actividad!$I$14,IF(AND(G20="SOCIO PARTICIPANTE",H20="NO"),Proyecto_Actividad!$J$14,"-"))))</f>
        <v>-</v>
      </c>
      <c r="J20" s="123"/>
      <c r="K20" s="191" t="str">
        <f>IF(B20="","-",IF(ISERROR(B20=VLOOKUP(B20,ListadoParticipantes!B$3:B$164,1,0)),"DATOS",VLOOKUP(B20,ListadoParticipantes!B$3:L$164,7,0)))</f>
        <v>-</v>
      </c>
      <c r="L20" s="194" t="str">
        <f>IF(B20="","-",IF(ISERROR(B20=VLOOKUP(B20,ListadoParticipantes!B$3:B$164,1,0)),"DATOS",VLOOKUP(B20,ListadoParticipantes!B$3:L$164,8,0)))</f>
        <v>-</v>
      </c>
      <c r="M20" s="191" t="str">
        <f>IF(B20="","-",IF(ISERROR(B20=VLOOKUP(B20,ListadoParticipantes!B$3:B$164,1,0)),"DATOS",VLOOKUP(B20,ListadoParticipantes!B$3:L$164,9,0)))</f>
        <v>-</v>
      </c>
      <c r="N20" s="191" t="str">
        <f>IF(B20="","-",IF(ISERROR(B20=VLOOKUP(B20,ListadoParticipantes!B$3:B$164,1,0)),"DATOS",VLOOKUP(B20,ListadoParticipantes!B$3:L$164,10,0)))</f>
        <v>-</v>
      </c>
      <c r="O20" s="191" t="str">
        <f>IF(B20="","-",IF(ISERROR(B20=VLOOKUP(B20,ListadoParticipantes!B$3:B$164,1,0)),"DATOS",VLOOKUP(B20,ListadoParticipantes!B$3:L$164,11,0)))</f>
        <v>-</v>
      </c>
      <c r="P20" s="121"/>
    </row>
    <row r="21" spans="1:16" x14ac:dyDescent="0.3">
      <c r="A21">
        <v>17</v>
      </c>
      <c r="B21" s="135"/>
      <c r="C21" s="191" t="str">
        <f>IF(B21="","-",IF(ISERROR(B21=VLOOKUP(B21,ListadoParticipantes!B$3:B$164,1,0)),"NUEVO INTRODUCIR DATOS",VLOOKUP(B21,ListadoParticipantes!B$3:L$164,2,0)))</f>
        <v>-</v>
      </c>
      <c r="D21" s="191" t="str">
        <f>IF(B21="","-",IF(ISERROR(B21=VLOOKUP(B21,ListadoParticipantes!B$3:B$164,1,0)),"DATOS",VLOOKUP(B21,ListadoParticipantes!B$3:L$164,3,0)))</f>
        <v>-</v>
      </c>
      <c r="E21" s="192" t="str">
        <f>IF(B21="","-",IF(ISERROR(B21=VLOOKUP(B21,ListadoParticipantes!B$3:B$164,1,0)),"DATOS",VLOOKUP(B21,ListadoParticipantes!B$3:L$164,4,0)))</f>
        <v>-</v>
      </c>
      <c r="F21" s="191" t="str">
        <f>IF(B21="","-",IF(ISERROR(B21=VLOOKUP(B21,ListadoParticipantes!B$3:B$164,1,0)),"DATOS",VLOOKUP(B21,ListadoParticipantes!B$3:L$164,5,0)))</f>
        <v>-</v>
      </c>
      <c r="G21" s="124" t="str">
        <f>IF(B21="","-",IF(ISERROR(B21=VLOOKUP(B21,Socios_Numero!B$2:B$64,1,0)),"SOCIO PARTICIPANTE","SOCIO NUMERO"))</f>
        <v>-</v>
      </c>
      <c r="H21" s="123"/>
      <c r="I21" s="137" t="str">
        <f>IF(AND(G21="SOCIO NUMERO",H21="SI"),Proyecto_Actividad!$G$14,IF(AND(G21="SOCIO NUMERO",H21="NO"),Proyecto_Actividad!$H$14,IF(AND(G21="SOCIO PARTICIPANTE",H21="SI"),Proyecto_Actividad!$I$14,IF(AND(G21="SOCIO PARTICIPANTE",H21="NO"),Proyecto_Actividad!$J$14,"-"))))</f>
        <v>-</v>
      </c>
      <c r="J21" s="123"/>
      <c r="K21" s="191" t="str">
        <f>IF(B21="","-",IF(ISERROR(B21=VLOOKUP(B21,ListadoParticipantes!B$3:B$164,1,0)),"DATOS",VLOOKUP(B21,ListadoParticipantes!B$3:L$164,7,0)))</f>
        <v>-</v>
      </c>
      <c r="L21" s="194" t="str">
        <f>IF(B21="","-",IF(ISERROR(B21=VLOOKUP(B21,ListadoParticipantes!B$3:B$164,1,0)),"DATOS",VLOOKUP(B21,ListadoParticipantes!B$3:L$164,8,0)))</f>
        <v>-</v>
      </c>
      <c r="M21" s="191" t="str">
        <f>IF(B21="","-",IF(ISERROR(B21=VLOOKUP(B21,ListadoParticipantes!B$3:B$164,1,0)),"DATOS",VLOOKUP(B21,ListadoParticipantes!B$3:L$164,9,0)))</f>
        <v>-</v>
      </c>
      <c r="N21" s="191" t="str">
        <f>IF(B21="","-",IF(ISERROR(B21=VLOOKUP(B21,ListadoParticipantes!B$3:B$164,1,0)),"DATOS",VLOOKUP(B21,ListadoParticipantes!B$3:L$164,10,0)))</f>
        <v>-</v>
      </c>
      <c r="O21" s="191" t="str">
        <f>IF(B21="","-",IF(ISERROR(B21=VLOOKUP(B21,ListadoParticipantes!B$3:B$164,1,0)),"DATOS",VLOOKUP(B21,ListadoParticipantes!B$3:L$164,11,0)))</f>
        <v>-</v>
      </c>
      <c r="P21" s="121"/>
    </row>
    <row r="22" spans="1:16" x14ac:dyDescent="0.3">
      <c r="A22">
        <v>18</v>
      </c>
      <c r="B22" s="135"/>
      <c r="C22" s="191" t="str">
        <f>IF(B22="","-",IF(ISERROR(B22=VLOOKUP(B22,ListadoParticipantes!B$3:B$164,1,0)),"NUEVO INTRODUCIR DATOS",VLOOKUP(B22,ListadoParticipantes!B$3:L$164,2,0)))</f>
        <v>-</v>
      </c>
      <c r="D22" s="191" t="str">
        <f>IF(B22="","-",IF(ISERROR(B22=VLOOKUP(B22,ListadoParticipantes!B$3:B$164,1,0)),"DATOS",VLOOKUP(B22,ListadoParticipantes!B$3:L$164,3,0)))</f>
        <v>-</v>
      </c>
      <c r="E22" s="192" t="str">
        <f>IF(B22="","-",IF(ISERROR(B22=VLOOKUP(B22,ListadoParticipantes!B$3:B$164,1,0)),"DATOS",VLOOKUP(B22,ListadoParticipantes!B$3:L$164,4,0)))</f>
        <v>-</v>
      </c>
      <c r="F22" s="191" t="str">
        <f>IF(B22="","-",IF(ISERROR(B22=VLOOKUP(B22,ListadoParticipantes!B$3:B$164,1,0)),"DATOS",VLOOKUP(B22,ListadoParticipantes!B$3:L$164,5,0)))</f>
        <v>-</v>
      </c>
      <c r="G22" s="124" t="str">
        <f>IF(B22="","-",IF(ISERROR(B22=VLOOKUP(B22,Socios_Numero!B$2:B$64,1,0)),"SOCIO PARTICIPANTE","SOCIO NUMERO"))</f>
        <v>-</v>
      </c>
      <c r="H22" s="123"/>
      <c r="I22" s="137" t="str">
        <f>IF(AND(G22="SOCIO NUMERO",H22="SI"),Proyecto_Actividad!$G$14,IF(AND(G22="SOCIO NUMERO",H22="NO"),Proyecto_Actividad!$H$14,IF(AND(G22="SOCIO PARTICIPANTE",H22="SI"),Proyecto_Actividad!$I$14,IF(AND(G22="SOCIO PARTICIPANTE",H22="NO"),Proyecto_Actividad!$J$14,"-"))))</f>
        <v>-</v>
      </c>
      <c r="J22" s="123"/>
      <c r="K22" s="191" t="str">
        <f>IF(B22="","-",IF(ISERROR(B22=VLOOKUP(B22,ListadoParticipantes!B$3:B$164,1,0)),"DATOS",VLOOKUP(B22,ListadoParticipantes!B$3:L$164,7,0)))</f>
        <v>-</v>
      </c>
      <c r="L22" s="194" t="str">
        <f>IF(B22="","-",IF(ISERROR(B22=VLOOKUP(B22,ListadoParticipantes!B$3:B$164,1,0)),"DATOS",VLOOKUP(B22,ListadoParticipantes!B$3:L$164,8,0)))</f>
        <v>-</v>
      </c>
      <c r="M22" s="191" t="str">
        <f>IF(B22="","-",IF(ISERROR(B22=VLOOKUP(B22,ListadoParticipantes!B$3:B$164,1,0)),"DATOS",VLOOKUP(B22,ListadoParticipantes!B$3:L$164,9,0)))</f>
        <v>-</v>
      </c>
      <c r="N22" s="191" t="str">
        <f>IF(B22="","-",IF(ISERROR(B22=VLOOKUP(B22,ListadoParticipantes!B$3:B$164,1,0)),"DATOS",VLOOKUP(B22,ListadoParticipantes!B$3:L$164,10,0)))</f>
        <v>-</v>
      </c>
      <c r="O22" s="191" t="str">
        <f>IF(B22="","-",IF(ISERROR(B22=VLOOKUP(B22,ListadoParticipantes!B$3:B$164,1,0)),"DATOS",VLOOKUP(B22,ListadoParticipantes!B$3:L$164,11,0)))</f>
        <v>-</v>
      </c>
      <c r="P22" s="121"/>
    </row>
    <row r="23" spans="1:16" x14ac:dyDescent="0.3">
      <c r="A23">
        <v>19</v>
      </c>
      <c r="B23" s="135"/>
      <c r="C23" s="191" t="str">
        <f>IF(B23="","-",IF(ISERROR(B23=VLOOKUP(B23,ListadoParticipantes!B$3:B$164,1,0)),"NUEVO INTRODUCIR DATOS",VLOOKUP(B23,ListadoParticipantes!B$3:L$164,2,0)))</f>
        <v>-</v>
      </c>
      <c r="D23" s="191" t="str">
        <f>IF(B23="","-",IF(ISERROR(B23=VLOOKUP(B23,ListadoParticipantes!B$3:B$164,1,0)),"DATOS",VLOOKUP(B23,ListadoParticipantes!B$3:L$164,3,0)))</f>
        <v>-</v>
      </c>
      <c r="E23" s="192" t="str">
        <f>IF(B23="","-",IF(ISERROR(B23=VLOOKUP(B23,ListadoParticipantes!B$3:B$164,1,0)),"DATOS",VLOOKUP(B23,ListadoParticipantes!B$3:L$164,4,0)))</f>
        <v>-</v>
      </c>
      <c r="F23" s="191" t="str">
        <f>IF(B23="","-",IF(ISERROR(B23=VLOOKUP(B23,ListadoParticipantes!B$3:B$164,1,0)),"DATOS",VLOOKUP(B23,ListadoParticipantes!B$3:L$164,5,0)))</f>
        <v>-</v>
      </c>
      <c r="G23" s="124" t="str">
        <f>IF(B23="","-",IF(ISERROR(B23=VLOOKUP(B23,Socios_Numero!B$2:B$64,1,0)),"SOCIO PARTICIPANTE","SOCIO NUMERO"))</f>
        <v>-</v>
      </c>
      <c r="H23" s="123"/>
      <c r="I23" s="137" t="str">
        <f>IF(AND(G23="SOCIO NUMERO",H23="SI"),Proyecto_Actividad!$G$14,IF(AND(G23="SOCIO NUMERO",H23="NO"),Proyecto_Actividad!$H$14,IF(AND(G23="SOCIO PARTICIPANTE",H23="SI"),Proyecto_Actividad!$I$14,IF(AND(G23="SOCIO PARTICIPANTE",H23="NO"),Proyecto_Actividad!$J$14,"-"))))</f>
        <v>-</v>
      </c>
      <c r="J23" s="123"/>
      <c r="K23" s="191" t="str">
        <f>IF(B23="","-",IF(ISERROR(B23=VLOOKUP(B23,ListadoParticipantes!B$3:B$164,1,0)),"DATOS",VLOOKUP(B23,ListadoParticipantes!B$3:L$164,7,0)))</f>
        <v>-</v>
      </c>
      <c r="L23" s="194" t="str">
        <f>IF(B23="","-",IF(ISERROR(B23=VLOOKUP(B23,ListadoParticipantes!B$3:B$164,1,0)),"DATOS",VLOOKUP(B23,ListadoParticipantes!B$3:L$164,8,0)))</f>
        <v>-</v>
      </c>
      <c r="M23" s="191" t="str">
        <f>IF(B23="","-",IF(ISERROR(B23=VLOOKUP(B23,ListadoParticipantes!B$3:B$164,1,0)),"DATOS",VLOOKUP(B23,ListadoParticipantes!B$3:L$164,9,0)))</f>
        <v>-</v>
      </c>
      <c r="N23" s="191" t="str">
        <f>IF(B23="","-",IF(ISERROR(B23=VLOOKUP(B23,ListadoParticipantes!B$3:B$164,1,0)),"DATOS",VLOOKUP(B23,ListadoParticipantes!B$3:L$164,10,0)))</f>
        <v>-</v>
      </c>
      <c r="O23" s="191" t="str">
        <f>IF(B23="","-",IF(ISERROR(B23=VLOOKUP(B23,ListadoParticipantes!B$3:B$164,1,0)),"DATOS",VLOOKUP(B23,ListadoParticipantes!B$3:L$164,11,0)))</f>
        <v>-</v>
      </c>
      <c r="P23" s="121"/>
    </row>
    <row r="24" spans="1:16" x14ac:dyDescent="0.3">
      <c r="A24">
        <v>20</v>
      </c>
      <c r="B24" s="135"/>
      <c r="C24" s="191" t="str">
        <f>IF(B24="","-",IF(ISERROR(B24=VLOOKUP(B24,ListadoParticipantes!B$3:B$164,1,0)),"NUEVO INTRODUCIR DATOS",VLOOKUP(B24,ListadoParticipantes!B$3:L$164,2,0)))</f>
        <v>-</v>
      </c>
      <c r="D24" s="191" t="str">
        <f>IF(B24="","-",IF(ISERROR(B24=VLOOKUP(B24,ListadoParticipantes!B$3:B$164,1,0)),"DATOS",VLOOKUP(B24,ListadoParticipantes!B$3:L$164,3,0)))</f>
        <v>-</v>
      </c>
      <c r="E24" s="192" t="str">
        <f>IF(B24="","-",IF(ISERROR(B24=VLOOKUP(B24,ListadoParticipantes!B$3:B$164,1,0)),"DATOS",VLOOKUP(B24,ListadoParticipantes!B$3:L$164,4,0)))</f>
        <v>-</v>
      </c>
      <c r="F24" s="191" t="str">
        <f>IF(B24="","-",IF(ISERROR(B24=VLOOKUP(B24,ListadoParticipantes!B$3:B$164,1,0)),"DATOS",VLOOKUP(B24,ListadoParticipantes!B$3:L$164,5,0)))</f>
        <v>-</v>
      </c>
      <c r="G24" s="124" t="str">
        <f>IF(B24="","-",IF(ISERROR(B24=VLOOKUP(B24,Socios_Numero!B$2:B$64,1,0)),"SOCIO PARTICIPANTE","SOCIO NUMERO"))</f>
        <v>-</v>
      </c>
      <c r="H24" s="123"/>
      <c r="I24" s="137" t="str">
        <f>IF(AND(G24="SOCIO NUMERO",H24="SI"),Proyecto_Actividad!$G$14,IF(AND(G24="SOCIO NUMERO",H24="NO"),Proyecto_Actividad!$H$14,IF(AND(G24="SOCIO PARTICIPANTE",H24="SI"),Proyecto_Actividad!$I$14,IF(AND(G24="SOCIO PARTICIPANTE",H24="NO"),Proyecto_Actividad!$J$14,"-"))))</f>
        <v>-</v>
      </c>
      <c r="J24" s="123"/>
      <c r="K24" s="191" t="str">
        <f>IF(B24="","-",IF(ISERROR(B24=VLOOKUP(B24,ListadoParticipantes!B$3:B$164,1,0)),"DATOS",VLOOKUP(B24,ListadoParticipantes!B$3:L$164,7,0)))</f>
        <v>-</v>
      </c>
      <c r="L24" s="194" t="str">
        <f>IF(B24="","-",IF(ISERROR(B24=VLOOKUP(B24,ListadoParticipantes!B$3:B$164,1,0)),"DATOS",VLOOKUP(B24,ListadoParticipantes!B$3:L$164,8,0)))</f>
        <v>-</v>
      </c>
      <c r="M24" s="191" t="str">
        <f>IF(B24="","-",IF(ISERROR(B24=VLOOKUP(B24,ListadoParticipantes!B$3:B$164,1,0)),"DATOS",VLOOKUP(B24,ListadoParticipantes!B$3:L$164,9,0)))</f>
        <v>-</v>
      </c>
      <c r="N24" s="191" t="str">
        <f>IF(B24="","-",IF(ISERROR(B24=VLOOKUP(B24,ListadoParticipantes!B$3:B$164,1,0)),"DATOS",VLOOKUP(B24,ListadoParticipantes!B$3:L$164,10,0)))</f>
        <v>-</v>
      </c>
      <c r="O24" s="191" t="str">
        <f>IF(B24="","-",IF(ISERROR(B24=VLOOKUP(B24,ListadoParticipantes!B$3:B$164,1,0)),"DATOS",VLOOKUP(B24,ListadoParticipantes!B$3:L$164,11,0)))</f>
        <v>-</v>
      </c>
      <c r="P24" s="121"/>
    </row>
    <row r="25" spans="1:16" x14ac:dyDescent="0.3">
      <c r="A25">
        <v>21</v>
      </c>
      <c r="B25" s="135"/>
      <c r="C25" s="191" t="str">
        <f>IF(B25="","-",IF(ISERROR(B25=VLOOKUP(B25,ListadoParticipantes!B$3:B$164,1,0)),"NUEVO INTRODUCIR DATOS",VLOOKUP(B25,ListadoParticipantes!B$3:L$164,2,0)))</f>
        <v>-</v>
      </c>
      <c r="D25" s="191" t="str">
        <f>IF(B25="","-",IF(ISERROR(B25=VLOOKUP(B25,ListadoParticipantes!B$3:B$164,1,0)),"DATOS",VLOOKUP(B25,ListadoParticipantes!B$3:L$164,3,0)))</f>
        <v>-</v>
      </c>
      <c r="E25" s="192" t="str">
        <f>IF(B25="","-",IF(ISERROR(B25=VLOOKUP(B25,ListadoParticipantes!B$3:B$164,1,0)),"DATOS",VLOOKUP(B25,ListadoParticipantes!B$3:L$164,4,0)))</f>
        <v>-</v>
      </c>
      <c r="F25" s="191" t="str">
        <f>IF(B25="","-",IF(ISERROR(B25=VLOOKUP(B25,ListadoParticipantes!B$3:B$164,1,0)),"DATOS",VLOOKUP(B25,ListadoParticipantes!B$3:L$164,5,0)))</f>
        <v>-</v>
      </c>
      <c r="G25" s="124" t="str">
        <f>IF(B25="","-",IF(ISERROR(B25=VLOOKUP(B25,Socios_Numero!B$2:B$64,1,0)),"SOCIO PARTICIPANTE","SOCIO NUMERO"))</f>
        <v>-</v>
      </c>
      <c r="H25" s="123"/>
      <c r="I25" s="137" t="str">
        <f>IF(AND(G25="SOCIO NUMERO",H25="SI"),Proyecto_Actividad!$G$14,IF(AND(G25="SOCIO NUMERO",H25="NO"),Proyecto_Actividad!$H$14,IF(AND(G25="SOCIO PARTICIPANTE",H25="SI"),Proyecto_Actividad!$I$14,IF(AND(G25="SOCIO PARTICIPANTE",H25="NO"),Proyecto_Actividad!$J$14,"-"))))</f>
        <v>-</v>
      </c>
      <c r="J25" s="123"/>
      <c r="K25" s="191" t="str">
        <f>IF(B25="","-",IF(ISERROR(B25=VLOOKUP(B25,ListadoParticipantes!B$3:B$164,1,0)),"DATOS",VLOOKUP(B25,ListadoParticipantes!B$3:L$164,7,0)))</f>
        <v>-</v>
      </c>
      <c r="L25" s="194" t="str">
        <f>IF(B25="","-",IF(ISERROR(B25=VLOOKUP(B25,ListadoParticipantes!B$3:B$164,1,0)),"DATOS",VLOOKUP(B25,ListadoParticipantes!B$3:L$164,8,0)))</f>
        <v>-</v>
      </c>
      <c r="M25" s="191" t="str">
        <f>IF(B25="","-",IF(ISERROR(B25=VLOOKUP(B25,ListadoParticipantes!B$3:B$164,1,0)),"DATOS",VLOOKUP(B25,ListadoParticipantes!B$3:L$164,9,0)))</f>
        <v>-</v>
      </c>
      <c r="N25" s="191" t="str">
        <f>IF(B25="","-",IF(ISERROR(B25=VLOOKUP(B25,ListadoParticipantes!B$3:B$164,1,0)),"DATOS",VLOOKUP(B25,ListadoParticipantes!B$3:L$164,10,0)))</f>
        <v>-</v>
      </c>
      <c r="O25" s="191" t="str">
        <f>IF(B25="","-",IF(ISERROR(B25=VLOOKUP(B25,ListadoParticipantes!B$3:B$164,1,0)),"DATOS",VLOOKUP(B25,ListadoParticipantes!B$3:L$164,11,0)))</f>
        <v>-</v>
      </c>
      <c r="P25" s="121"/>
    </row>
    <row r="26" spans="1:16" x14ac:dyDescent="0.3">
      <c r="A26">
        <v>22</v>
      </c>
      <c r="B26" s="135"/>
      <c r="C26" s="191" t="str">
        <f>IF(B26="","-",IF(ISERROR(B26=VLOOKUP(B26,ListadoParticipantes!B$3:B$164,1,0)),"NUEVO INTRODUCIR DATOS",VLOOKUP(B26,ListadoParticipantes!B$3:L$164,2,0)))</f>
        <v>-</v>
      </c>
      <c r="D26" s="191" t="str">
        <f>IF(B26="","-",IF(ISERROR(B26=VLOOKUP(B26,ListadoParticipantes!B$3:B$164,1,0)),"DATOS",VLOOKUP(B26,ListadoParticipantes!B$3:L$164,3,0)))</f>
        <v>-</v>
      </c>
      <c r="E26" s="192" t="str">
        <f>IF(B26="","-",IF(ISERROR(B26=VLOOKUP(B26,ListadoParticipantes!B$3:B$164,1,0)),"DATOS",VLOOKUP(B26,ListadoParticipantes!B$3:L$164,4,0)))</f>
        <v>-</v>
      </c>
      <c r="F26" s="191" t="str">
        <f>IF(B26="","-",IF(ISERROR(B26=VLOOKUP(B26,ListadoParticipantes!B$3:B$164,1,0)),"DATOS",VLOOKUP(B26,ListadoParticipantes!B$3:L$164,5,0)))</f>
        <v>-</v>
      </c>
      <c r="G26" s="124" t="str">
        <f>IF(B26="","-",IF(ISERROR(B26=VLOOKUP(B26,Socios_Numero!B$2:B$64,1,0)),"SOCIO PARTICIPANTE","SOCIO NUMERO"))</f>
        <v>-</v>
      </c>
      <c r="H26" s="123"/>
      <c r="I26" s="137" t="str">
        <f>IF(AND(G26="SOCIO NUMERO",H26="SI"),Proyecto_Actividad!$G$14,IF(AND(G26="SOCIO NUMERO",H26="NO"),Proyecto_Actividad!$H$14,IF(AND(G26="SOCIO PARTICIPANTE",H26="SI"),Proyecto_Actividad!$I$14,IF(AND(G26="SOCIO PARTICIPANTE",H26="NO"),Proyecto_Actividad!$J$14,"-"))))</f>
        <v>-</v>
      </c>
      <c r="J26" s="123"/>
      <c r="K26" s="191" t="str">
        <f>IF(B26="","-",IF(ISERROR(B26=VLOOKUP(B26,ListadoParticipantes!B$3:B$164,1,0)),"DATOS",VLOOKUP(B26,ListadoParticipantes!B$3:L$164,7,0)))</f>
        <v>-</v>
      </c>
      <c r="L26" s="194" t="str">
        <f>IF(B26="","-",IF(ISERROR(B26=VLOOKUP(B26,ListadoParticipantes!B$3:B$164,1,0)),"DATOS",VLOOKUP(B26,ListadoParticipantes!B$3:L$164,8,0)))</f>
        <v>-</v>
      </c>
      <c r="M26" s="191" t="str">
        <f>IF(B26="","-",IF(ISERROR(B26=VLOOKUP(B26,ListadoParticipantes!B$3:B$164,1,0)),"DATOS",VLOOKUP(B26,ListadoParticipantes!B$3:L$164,9,0)))</f>
        <v>-</v>
      </c>
      <c r="N26" s="191" t="str">
        <f>IF(B26="","-",IF(ISERROR(B26=VLOOKUP(B26,ListadoParticipantes!B$3:B$164,1,0)),"DATOS",VLOOKUP(B26,ListadoParticipantes!B$3:L$164,10,0)))</f>
        <v>-</v>
      </c>
      <c r="O26" s="191" t="str">
        <f>IF(B26="","-",IF(ISERROR(B26=VLOOKUP(B26,ListadoParticipantes!B$3:B$164,1,0)),"DATOS",VLOOKUP(B26,ListadoParticipantes!B$3:L$164,11,0)))</f>
        <v>-</v>
      </c>
      <c r="P26" s="121"/>
    </row>
    <row r="27" spans="1:16" x14ac:dyDescent="0.3">
      <c r="A27">
        <v>23</v>
      </c>
      <c r="B27" s="135"/>
      <c r="C27" s="191" t="str">
        <f>IF(B27="","-",IF(ISERROR(B27=VLOOKUP(B27,ListadoParticipantes!B$3:B$164,1,0)),"NUEVO INTRODUCIR DATOS",VLOOKUP(B27,ListadoParticipantes!B$3:L$164,2,0)))</f>
        <v>-</v>
      </c>
      <c r="D27" s="191" t="str">
        <f>IF(B27="","-",IF(ISERROR(B27=VLOOKUP(B27,ListadoParticipantes!B$3:B$164,1,0)),"DATOS",VLOOKUP(B27,ListadoParticipantes!B$3:L$164,3,0)))</f>
        <v>-</v>
      </c>
      <c r="E27" s="192" t="str">
        <f>IF(B27="","-",IF(ISERROR(B27=VLOOKUP(B27,ListadoParticipantes!B$3:B$164,1,0)),"DATOS",VLOOKUP(B27,ListadoParticipantes!B$3:L$164,4,0)))</f>
        <v>-</v>
      </c>
      <c r="F27" s="191" t="str">
        <f>IF(B27="","-",IF(ISERROR(B27=VLOOKUP(B27,ListadoParticipantes!B$3:B$164,1,0)),"DATOS",VLOOKUP(B27,ListadoParticipantes!B$3:L$164,5,0)))</f>
        <v>-</v>
      </c>
      <c r="G27" s="124" t="str">
        <f>IF(B27="","-",IF(ISERROR(B27=VLOOKUP(B27,Socios_Numero!B$2:B$64,1,0)),"SOCIO PARTICIPANTE","SOCIO NUMERO"))</f>
        <v>-</v>
      </c>
      <c r="H27" s="123"/>
      <c r="I27" s="137" t="str">
        <f>IF(AND(G27="SOCIO NUMERO",H27="SI"),Proyecto_Actividad!$G$14,IF(AND(G27="SOCIO NUMERO",H27="NO"),Proyecto_Actividad!$H$14,IF(AND(G27="SOCIO PARTICIPANTE",H27="SI"),Proyecto_Actividad!$I$14,IF(AND(G27="SOCIO PARTICIPANTE",H27="NO"),Proyecto_Actividad!$J$14,"-"))))</f>
        <v>-</v>
      </c>
      <c r="J27" s="123"/>
      <c r="K27" s="191" t="str">
        <f>IF(B27="","-",IF(ISERROR(B27=VLOOKUP(B27,ListadoParticipantes!B$3:B$164,1,0)),"DATOS",VLOOKUP(B27,ListadoParticipantes!B$3:L$164,7,0)))</f>
        <v>-</v>
      </c>
      <c r="L27" s="194" t="str">
        <f>IF(B27="","-",IF(ISERROR(B27=VLOOKUP(B27,ListadoParticipantes!B$3:B$164,1,0)),"DATOS",VLOOKUP(B27,ListadoParticipantes!B$3:L$164,8,0)))</f>
        <v>-</v>
      </c>
      <c r="M27" s="191" t="str">
        <f>IF(B27="","-",IF(ISERROR(B27=VLOOKUP(B27,ListadoParticipantes!B$3:B$164,1,0)),"DATOS",VLOOKUP(B27,ListadoParticipantes!B$3:L$164,9,0)))</f>
        <v>-</v>
      </c>
      <c r="N27" s="191" t="str">
        <f>IF(B27="","-",IF(ISERROR(B27=VLOOKUP(B27,ListadoParticipantes!B$3:B$164,1,0)),"DATOS",VLOOKUP(B27,ListadoParticipantes!B$3:L$164,10,0)))</f>
        <v>-</v>
      </c>
      <c r="O27" s="191" t="str">
        <f>IF(B27="","-",IF(ISERROR(B27=VLOOKUP(B27,ListadoParticipantes!B$3:B$164,1,0)),"DATOS",VLOOKUP(B27,ListadoParticipantes!B$3:L$164,11,0)))</f>
        <v>-</v>
      </c>
      <c r="P27" s="121"/>
    </row>
    <row r="28" spans="1:16" x14ac:dyDescent="0.3">
      <c r="A28">
        <v>24</v>
      </c>
      <c r="B28" s="135"/>
      <c r="C28" s="191" t="str">
        <f>IF(B28="","-",IF(ISERROR(B28=VLOOKUP(B28,ListadoParticipantes!B$3:B$164,1,0)),"NUEVO INTRODUCIR DATOS",VLOOKUP(B28,ListadoParticipantes!B$3:L$164,2,0)))</f>
        <v>-</v>
      </c>
      <c r="D28" s="191" t="str">
        <f>IF(B28="","-",IF(ISERROR(B28=VLOOKUP(B28,ListadoParticipantes!B$3:B$164,1,0)),"DATOS",VLOOKUP(B28,ListadoParticipantes!B$3:L$164,3,0)))</f>
        <v>-</v>
      </c>
      <c r="E28" s="192" t="str">
        <f>IF(B28="","-",IF(ISERROR(B28=VLOOKUP(B28,ListadoParticipantes!B$3:B$164,1,0)),"DATOS",VLOOKUP(B28,ListadoParticipantes!B$3:L$164,4,0)))</f>
        <v>-</v>
      </c>
      <c r="F28" s="191" t="str">
        <f>IF(B28="","-",IF(ISERROR(B28=VLOOKUP(B28,ListadoParticipantes!B$3:B$164,1,0)),"DATOS",VLOOKUP(B28,ListadoParticipantes!B$3:L$164,5,0)))</f>
        <v>-</v>
      </c>
      <c r="G28" s="124" t="str">
        <f>IF(B28="","-",IF(ISERROR(B28=VLOOKUP(B28,Socios_Numero!B$2:B$64,1,0)),"SOCIO PARTICIPANTE","SOCIO NUMERO"))</f>
        <v>-</v>
      </c>
      <c r="H28" s="123"/>
      <c r="I28" s="137" t="str">
        <f>IF(AND(G28="SOCIO NUMERO",H28="SI"),Proyecto_Actividad!$G$14,IF(AND(G28="SOCIO NUMERO",H28="NO"),Proyecto_Actividad!$H$14,IF(AND(G28="SOCIO PARTICIPANTE",H28="SI"),Proyecto_Actividad!$I$14,IF(AND(G28="SOCIO PARTICIPANTE",H28="NO"),Proyecto_Actividad!$J$14,"-"))))</f>
        <v>-</v>
      </c>
      <c r="J28" s="123"/>
      <c r="K28" s="191" t="str">
        <f>IF(B28="","-",IF(ISERROR(B28=VLOOKUP(B28,ListadoParticipantes!B$3:B$164,1,0)),"DATOS",VLOOKUP(B28,ListadoParticipantes!B$3:L$164,7,0)))</f>
        <v>-</v>
      </c>
      <c r="L28" s="194" t="str">
        <f>IF(B28="","-",IF(ISERROR(B28=VLOOKUP(B28,ListadoParticipantes!B$3:B$164,1,0)),"DATOS",VLOOKUP(B28,ListadoParticipantes!B$3:L$164,8,0)))</f>
        <v>-</v>
      </c>
      <c r="M28" s="191" t="str">
        <f>IF(B28="","-",IF(ISERROR(B28=VLOOKUP(B28,ListadoParticipantes!B$3:B$164,1,0)),"DATOS",VLOOKUP(B28,ListadoParticipantes!B$3:L$164,9,0)))</f>
        <v>-</v>
      </c>
      <c r="N28" s="191" t="str">
        <f>IF(B28="","-",IF(ISERROR(B28=VLOOKUP(B28,ListadoParticipantes!B$3:B$164,1,0)),"DATOS",VLOOKUP(B28,ListadoParticipantes!B$3:L$164,10,0)))</f>
        <v>-</v>
      </c>
      <c r="O28" s="191" t="str">
        <f>IF(B28="","-",IF(ISERROR(B28=VLOOKUP(B28,ListadoParticipantes!B$3:B$164,1,0)),"DATOS",VLOOKUP(B28,ListadoParticipantes!B$3:L$164,11,0)))</f>
        <v>-</v>
      </c>
      <c r="P28" s="121"/>
    </row>
    <row r="29" spans="1:16" x14ac:dyDescent="0.3">
      <c r="A29">
        <v>25</v>
      </c>
      <c r="B29" s="162"/>
      <c r="C29" s="191" t="str">
        <f>IF(B29="","-",IF(ISERROR(B29=VLOOKUP(B29,ListadoParticipantes!B$3:B$164,1,0)),"NUEVO INTRODUCIR DATOS",VLOOKUP(B29,ListadoParticipantes!B$3:L$164,2,0)))</f>
        <v>-</v>
      </c>
      <c r="D29" s="191" t="str">
        <f>IF(B29="","-",IF(ISERROR(B29=VLOOKUP(B29,ListadoParticipantes!B$3:B$164,1,0)),"DATOS",VLOOKUP(B29,ListadoParticipantes!B$3:L$164,3,0)))</f>
        <v>-</v>
      </c>
      <c r="E29" s="193" t="str">
        <f>IF(B29="","-",IF(ISERROR(B29=VLOOKUP(B29,ListadoParticipantes!B$3:B$164,1,0)),"DATOS",VLOOKUP(B29,ListadoParticipantes!B$3:L$164,4,0)))</f>
        <v>-</v>
      </c>
      <c r="F29" s="191" t="str">
        <f>IF(B29="","-",IF(ISERROR(B29=VLOOKUP(B29,ListadoParticipantes!B$3:B$164,1,0)),"DATOS",VLOOKUP(B29,ListadoParticipantes!B$3:L$164,5,0)))</f>
        <v>-</v>
      </c>
      <c r="G29" s="124" t="str">
        <f>IF(B29="","-",IF(ISERROR(B29=VLOOKUP(B29,Socios_Numero!B$2:B$64,1,0)),"SOCIO PARTICIPANTE","SOCIO NUMERO"))</f>
        <v>-</v>
      </c>
      <c r="H29" s="123"/>
      <c r="I29" s="137" t="str">
        <f>IF(AND(G29="SOCIO NUMERO",H29="SI"),Proyecto_Actividad!$G$14,IF(AND(G29="SOCIO NUMERO",H29="NO"),Proyecto_Actividad!$H$14,IF(AND(G29="SOCIO PARTICIPANTE",H29="SI"),Proyecto_Actividad!$I$14,IF(AND(G29="SOCIO PARTICIPANTE",H29="NO"),Proyecto_Actividad!$J$14,"-"))))</f>
        <v>-</v>
      </c>
      <c r="J29" s="123"/>
      <c r="K29" s="191" t="str">
        <f>IF(B29="","-",IF(ISERROR(B29=VLOOKUP(B29,ListadoParticipantes!B$3:B$164,1,0)),"DATOS",VLOOKUP(B29,ListadoParticipantes!B$3:L$164,7,0)))</f>
        <v>-</v>
      </c>
      <c r="L29" s="194" t="str">
        <f>IF(B29="","-",IF(ISERROR(B29=VLOOKUP(B29,ListadoParticipantes!B$3:B$164,1,0)),"DATOS",VLOOKUP(B29,ListadoParticipantes!B$3:L$164,8,0)))</f>
        <v>-</v>
      </c>
      <c r="M29" s="191" t="str">
        <f>IF(B29="","-",IF(ISERROR(B29=VLOOKUP(B29,ListadoParticipantes!B$3:B$164,1,0)),"DATOS",VLOOKUP(B29,ListadoParticipantes!B$3:L$164,9,0)))</f>
        <v>-</v>
      </c>
      <c r="N29" s="191" t="str">
        <f>IF(B29="","-",IF(ISERROR(B29=VLOOKUP(B29,ListadoParticipantes!B$3:B$164,1,0)),"DATOS",VLOOKUP(B29,ListadoParticipantes!B$3:L$164,10,0)))</f>
        <v>-</v>
      </c>
      <c r="O29" s="191" t="str">
        <f>IF(B29="","-",IF(ISERROR(B29=VLOOKUP(B29,ListadoParticipantes!B$3:B$164,1,0)),"DATOS",VLOOKUP(B29,ListadoParticipantes!B$3:L$164,11,0)))</f>
        <v>-</v>
      </c>
      <c r="P29" s="121"/>
    </row>
    <row r="30" spans="1:16" x14ac:dyDescent="0.3">
      <c r="A30">
        <v>26</v>
      </c>
      <c r="B30" s="135"/>
      <c r="C30" s="191" t="str">
        <f>IF(B30="","-",IF(ISERROR(B30=VLOOKUP(B30,ListadoParticipantes!B$3:B$164,1,0)),"NUEVO INTRODUCIR DATOS",VLOOKUP(B30,ListadoParticipantes!B$3:L$164,2,0)))</f>
        <v>-</v>
      </c>
      <c r="D30" s="191" t="str">
        <f>IF(B30="","-",IF(ISERROR(B30=VLOOKUP(B30,ListadoParticipantes!B$3:B$164,1,0)),"DATOS",VLOOKUP(B30,ListadoParticipantes!B$3:L$164,3,0)))</f>
        <v>-</v>
      </c>
      <c r="E30" s="193" t="str">
        <f>IF(B30="","-",IF(ISERROR(B30=VLOOKUP(B30,ListadoParticipantes!B$3:B$164,1,0)),"DATOS",VLOOKUP(B30,ListadoParticipantes!B$3:L$164,4,0)))</f>
        <v>-</v>
      </c>
      <c r="F30" s="191" t="str">
        <f>IF(B30="","-",IF(ISERROR(B30=VLOOKUP(B30,ListadoParticipantes!B$3:B$164,1,0)),"DATOS",VLOOKUP(B30,ListadoParticipantes!B$3:L$164,5,0)))</f>
        <v>-</v>
      </c>
      <c r="G30" s="124" t="str">
        <f>IF(B30="","-",IF(ISERROR(B30=VLOOKUP(B30,Socios_Numero!B$2:B$64,1,0)),"SOCIO PARTICIPANTE","SOCIO NUMERO"))</f>
        <v>-</v>
      </c>
      <c r="H30" s="123"/>
      <c r="I30" s="137" t="str">
        <f>IF(AND(G30="SOCIO NUMERO",H30="SI"),Proyecto_Actividad!$G$14,IF(AND(G30="SOCIO NUMERO",H30="NO"),Proyecto_Actividad!$H$14,IF(AND(G30="SOCIO PARTICIPANTE",H30="SI"),Proyecto_Actividad!$I$14,IF(AND(G30="SOCIO PARTICIPANTE",H30="NO"),Proyecto_Actividad!$J$14,"-"))))</f>
        <v>-</v>
      </c>
      <c r="J30" s="123"/>
      <c r="K30" s="191" t="str">
        <f>IF(B30="","-",IF(ISERROR(B30=VLOOKUP(B30,ListadoParticipantes!B$3:B$164,1,0)),"DATOS",VLOOKUP(B30,ListadoParticipantes!B$3:L$164,7,0)))</f>
        <v>-</v>
      </c>
      <c r="L30" s="194" t="str">
        <f>IF(B30="","-",IF(ISERROR(B30=VLOOKUP(B30,ListadoParticipantes!B$3:B$164,1,0)),"DATOS",VLOOKUP(B30,ListadoParticipantes!B$3:L$164,8,0)))</f>
        <v>-</v>
      </c>
      <c r="M30" s="191" t="str">
        <f>IF(B30="","-",IF(ISERROR(B30=VLOOKUP(B30,ListadoParticipantes!B$3:B$164,1,0)),"DATOS",VLOOKUP(B30,ListadoParticipantes!B$3:L$164,9,0)))</f>
        <v>-</v>
      </c>
      <c r="N30" s="191" t="str">
        <f>IF(B30="","-",IF(ISERROR(B30=VLOOKUP(B30,ListadoParticipantes!B$3:B$164,1,0)),"DATOS",VLOOKUP(B30,ListadoParticipantes!B$3:L$164,10,0)))</f>
        <v>-</v>
      </c>
      <c r="O30" s="191" t="str">
        <f>IF(B30="","-",IF(ISERROR(B30=VLOOKUP(B30,ListadoParticipantes!B$3:B$164,1,0)),"DATOS",VLOOKUP(B30,ListadoParticipantes!B$3:L$164,11,0)))</f>
        <v>-</v>
      </c>
      <c r="P30" s="121"/>
    </row>
    <row r="31" spans="1:16" x14ac:dyDescent="0.3">
      <c r="A31">
        <v>27</v>
      </c>
      <c r="B31" s="135"/>
      <c r="C31" s="191" t="str">
        <f>IF(B31="","-",IF(ISERROR(B31=VLOOKUP(B31,ListadoParticipantes!B$3:B$164,1,0)),"NUEVO INTRODUCIR DATOS",VLOOKUP(B31,ListadoParticipantes!B$3:L$164,2,0)))</f>
        <v>-</v>
      </c>
      <c r="D31" s="191" t="str">
        <f>IF(B31="","-",IF(ISERROR(B31=VLOOKUP(B31,ListadoParticipantes!B$3:B$164,1,0)),"DATOS",VLOOKUP(B31,ListadoParticipantes!B$3:L$164,3,0)))</f>
        <v>-</v>
      </c>
      <c r="E31" s="192" t="str">
        <f>IF(B31="","-",IF(ISERROR(B31=VLOOKUP(B31,ListadoParticipantes!B$3:B$164,1,0)),"DATOS",VLOOKUP(B31,ListadoParticipantes!B$3:L$164,4,0)))</f>
        <v>-</v>
      </c>
      <c r="F31" s="191" t="str">
        <f>IF(B31="","-",IF(ISERROR(B31=VLOOKUP(B31,ListadoParticipantes!B$3:B$164,1,0)),"DATOS",VLOOKUP(B31,ListadoParticipantes!B$3:L$164,5,0)))</f>
        <v>-</v>
      </c>
      <c r="G31" s="124" t="str">
        <f>IF(B31="","-",IF(ISERROR(B31=VLOOKUP(B31,Socios_Numero!B$2:B$64,1,0)),"SOCIO PARTICIPANTE","SOCIO NUMERO"))</f>
        <v>-</v>
      </c>
      <c r="H31" s="123"/>
      <c r="I31" s="137" t="str">
        <f>IF(AND(G31="SOCIO NUMERO",H31="SI"),Proyecto_Actividad!$G$14,IF(AND(G31="SOCIO NUMERO",H31="NO"),Proyecto_Actividad!$H$14,IF(AND(G31="SOCIO PARTICIPANTE",H31="SI"),Proyecto_Actividad!$I$14,IF(AND(G31="SOCIO PARTICIPANTE",H31="NO"),Proyecto_Actividad!$J$14,"-"))))</f>
        <v>-</v>
      </c>
      <c r="J31" s="123"/>
      <c r="K31" s="191" t="str">
        <f>IF(B31="","-",IF(ISERROR(B31=VLOOKUP(B31,ListadoParticipantes!B$3:B$164,1,0)),"DATOS",VLOOKUP(B31,ListadoParticipantes!B$3:L$164,7,0)))</f>
        <v>-</v>
      </c>
      <c r="L31" s="194" t="str">
        <f>IF(B31="","-",IF(ISERROR(B31=VLOOKUP(B31,ListadoParticipantes!B$3:B$164,1,0)),"DATOS",VLOOKUP(B31,ListadoParticipantes!B$3:L$164,8,0)))</f>
        <v>-</v>
      </c>
      <c r="M31" s="191" t="str">
        <f>IF(B31="","-",IF(ISERROR(B31=VLOOKUP(B31,ListadoParticipantes!B$3:B$164,1,0)),"DATOS",VLOOKUP(B31,ListadoParticipantes!B$3:L$164,9,0)))</f>
        <v>-</v>
      </c>
      <c r="N31" s="191" t="str">
        <f>IF(B31="","-",IF(ISERROR(B31=VLOOKUP(B31,ListadoParticipantes!B$3:B$164,1,0)),"DATOS",VLOOKUP(B31,ListadoParticipantes!B$3:L$164,10,0)))</f>
        <v>-</v>
      </c>
      <c r="O31" s="191" t="str">
        <f>IF(B31="","-",IF(ISERROR(B31=VLOOKUP(B31,ListadoParticipantes!B$3:B$164,1,0)),"DATOS",VLOOKUP(B31,ListadoParticipantes!B$3:L$164,11,0)))</f>
        <v>-</v>
      </c>
      <c r="P31" s="121"/>
    </row>
    <row r="32" spans="1:16" x14ac:dyDescent="0.3">
      <c r="A32">
        <v>28</v>
      </c>
      <c r="B32" s="135"/>
      <c r="C32" s="191" t="str">
        <f>IF(B32="","-",IF(ISERROR(B32=VLOOKUP(B32,ListadoParticipantes!B$3:B$164,1,0)),"NUEVO INTRODUCIR DATOS",VLOOKUP(B32,ListadoParticipantes!B$3:L$164,2,0)))</f>
        <v>-</v>
      </c>
      <c r="D32" s="191" t="str">
        <f>IF(B32="","-",IF(ISERROR(B32=VLOOKUP(B32,ListadoParticipantes!B$3:B$164,1,0)),"DATOS",VLOOKUP(B32,ListadoParticipantes!B$3:L$164,3,0)))</f>
        <v>-</v>
      </c>
      <c r="E32" s="192" t="str">
        <f>IF(B32="","-",IF(ISERROR(B32=VLOOKUP(B32,ListadoParticipantes!B$3:B$164,1,0)),"DATOS",VLOOKUP(B32,ListadoParticipantes!B$3:L$164,4,0)))</f>
        <v>-</v>
      </c>
      <c r="F32" s="191" t="str">
        <f>IF(B32="","-",IF(ISERROR(B32=VLOOKUP(B32,ListadoParticipantes!B$3:B$164,1,0)),"DATOS",VLOOKUP(B32,ListadoParticipantes!B$3:L$164,5,0)))</f>
        <v>-</v>
      </c>
      <c r="G32" s="124" t="str">
        <f>IF(B32="","-",IF(ISERROR(B32=VLOOKUP(B32,Socios_Numero!B$2:B$64,1,0)),"SOCIO PARTICIPANTE","SOCIO NUMERO"))</f>
        <v>-</v>
      </c>
      <c r="H32" s="123"/>
      <c r="I32" s="137" t="str">
        <f>IF(AND(G32="SOCIO NUMERO",H32="SI"),Proyecto_Actividad!$G$14,IF(AND(G32="SOCIO NUMERO",H32="NO"),Proyecto_Actividad!$H$14,IF(AND(G32="SOCIO PARTICIPANTE",H32="SI"),Proyecto_Actividad!$I$14,IF(AND(G32="SOCIO PARTICIPANTE",H32="NO"),Proyecto_Actividad!$J$14,"-"))))</f>
        <v>-</v>
      </c>
      <c r="J32" s="123"/>
      <c r="K32" s="191" t="str">
        <f>IF(B32="","-",IF(ISERROR(B32=VLOOKUP(B32,ListadoParticipantes!B$3:B$164,1,0)),"DATOS",VLOOKUP(B32,ListadoParticipantes!B$3:L$164,7,0)))</f>
        <v>-</v>
      </c>
      <c r="L32" s="194" t="str">
        <f>IF(B32="","-",IF(ISERROR(B32=VLOOKUP(B32,ListadoParticipantes!B$3:B$164,1,0)),"DATOS",VLOOKUP(B32,ListadoParticipantes!B$3:L$164,8,0)))</f>
        <v>-</v>
      </c>
      <c r="M32" s="191" t="str">
        <f>IF(B32="","-",IF(ISERROR(B32=VLOOKUP(B32,ListadoParticipantes!B$3:B$164,1,0)),"DATOS",VLOOKUP(B32,ListadoParticipantes!B$3:L$164,9,0)))</f>
        <v>-</v>
      </c>
      <c r="N32" s="191" t="str">
        <f>IF(B32="","-",IF(ISERROR(B32=VLOOKUP(B32,ListadoParticipantes!B$3:B$164,1,0)),"DATOS",VLOOKUP(B32,ListadoParticipantes!B$3:L$164,10,0)))</f>
        <v>-</v>
      </c>
      <c r="O32" s="191" t="str">
        <f>IF(B32="","-",IF(ISERROR(B32=VLOOKUP(B32,ListadoParticipantes!B$3:B$164,1,0)),"DATOS",VLOOKUP(B32,ListadoParticipantes!B$3:L$164,11,0)))</f>
        <v>-</v>
      </c>
      <c r="P32" s="121"/>
    </row>
    <row r="33" spans="1:16" x14ac:dyDescent="0.3">
      <c r="A33">
        <v>29</v>
      </c>
      <c r="B33" s="135"/>
      <c r="C33" s="191" t="str">
        <f>IF(B33="","-",IF(ISERROR(B33=VLOOKUP(B33,ListadoParticipantes!B$3:B$164,1,0)),"NUEVO INTRODUCIR DATOS",VLOOKUP(B33,ListadoParticipantes!B$3:L$164,2,0)))</f>
        <v>-</v>
      </c>
      <c r="D33" s="191" t="str">
        <f>IF(B33="","-",IF(ISERROR(B33=VLOOKUP(B33,ListadoParticipantes!B$3:B$164,1,0)),"DATOS",VLOOKUP(B33,ListadoParticipantes!B$3:L$164,3,0)))</f>
        <v>-</v>
      </c>
      <c r="E33" s="192" t="str">
        <f>IF(B33="","-",IF(ISERROR(B33=VLOOKUP(B33,ListadoParticipantes!B$3:B$164,1,0)),"DATOS",VLOOKUP(B33,ListadoParticipantes!B$3:L$164,4,0)))</f>
        <v>-</v>
      </c>
      <c r="F33" s="191" t="str">
        <f>IF(B33="","-",IF(ISERROR(B33=VLOOKUP(B33,ListadoParticipantes!B$3:B$164,1,0)),"DATOS",VLOOKUP(B33,ListadoParticipantes!B$3:L$164,5,0)))</f>
        <v>-</v>
      </c>
      <c r="G33" s="124" t="str">
        <f>IF(B33="","-",IF(ISERROR(B33=VLOOKUP(B33,Socios_Numero!B$2:B$64,1,0)),"SOCIO PARTICIPANTE","SOCIO NUMERO"))</f>
        <v>-</v>
      </c>
      <c r="H33" s="123"/>
      <c r="I33" s="137" t="str">
        <f>IF(AND(G33="SOCIO NUMERO",H33="SI"),Proyecto_Actividad!$G$14,IF(AND(G33="SOCIO NUMERO",H33="NO"),Proyecto_Actividad!$H$14,IF(AND(G33="SOCIO PARTICIPANTE",H33="SI"),Proyecto_Actividad!$I$14,IF(AND(G33="SOCIO PARTICIPANTE",H33="NO"),Proyecto_Actividad!$J$14,"-"))))</f>
        <v>-</v>
      </c>
      <c r="J33" s="123"/>
      <c r="K33" s="191" t="str">
        <f>IF(B33="","-",IF(ISERROR(B33=VLOOKUP(B33,ListadoParticipantes!B$3:B$164,1,0)),"DATOS",VLOOKUP(B33,ListadoParticipantes!B$3:L$164,7,0)))</f>
        <v>-</v>
      </c>
      <c r="L33" s="194" t="str">
        <f>IF(B33="","-",IF(ISERROR(B33=VLOOKUP(B33,ListadoParticipantes!B$3:B$164,1,0)),"DATOS",VLOOKUP(B33,ListadoParticipantes!B$3:L$164,8,0)))</f>
        <v>-</v>
      </c>
      <c r="M33" s="191" t="str">
        <f>IF(B33="","-",IF(ISERROR(B33=VLOOKUP(B33,ListadoParticipantes!B$3:B$164,1,0)),"DATOS",VLOOKUP(B33,ListadoParticipantes!B$3:L$164,9,0)))</f>
        <v>-</v>
      </c>
      <c r="N33" s="191" t="str">
        <f>IF(B33="","-",IF(ISERROR(B33=VLOOKUP(B33,ListadoParticipantes!B$3:B$164,1,0)),"DATOS",VLOOKUP(B33,ListadoParticipantes!B$3:L$164,10,0)))</f>
        <v>-</v>
      </c>
      <c r="O33" s="191" t="str">
        <f>IF(B33="","-",IF(ISERROR(B33=VLOOKUP(B33,ListadoParticipantes!B$3:B$164,1,0)),"DATOS",VLOOKUP(B33,ListadoParticipantes!B$3:L$164,11,0)))</f>
        <v>-</v>
      </c>
      <c r="P33" s="121"/>
    </row>
    <row r="34" spans="1:16" x14ac:dyDescent="0.3">
      <c r="A34">
        <v>30</v>
      </c>
      <c r="B34" s="135"/>
      <c r="C34" s="191" t="str">
        <f>IF(B34="","-",IF(ISERROR(B34=VLOOKUP(B34,ListadoParticipantes!B$3:B$164,1,0)),"NUEVO INTRODUCIR DATOS",VLOOKUP(B34,ListadoParticipantes!B$3:L$164,2,0)))</f>
        <v>-</v>
      </c>
      <c r="D34" s="191" t="str">
        <f>IF(B34="","-",IF(ISERROR(B34=VLOOKUP(B34,ListadoParticipantes!B$3:B$164,1,0)),"DATOS",VLOOKUP(B34,ListadoParticipantes!B$3:L$164,3,0)))</f>
        <v>-</v>
      </c>
      <c r="E34" s="192" t="str">
        <f>IF(B34="","-",IF(ISERROR(B34=VLOOKUP(B34,ListadoParticipantes!B$3:B$164,1,0)),"DATOS",VLOOKUP(B34,ListadoParticipantes!B$3:L$164,4,0)))</f>
        <v>-</v>
      </c>
      <c r="F34" s="191" t="str">
        <f>IF(B34="","-",IF(ISERROR(B34=VLOOKUP(B34,ListadoParticipantes!B$3:B$164,1,0)),"DATOS",VLOOKUP(B34,ListadoParticipantes!B$3:L$164,5,0)))</f>
        <v>-</v>
      </c>
      <c r="G34" s="124" t="str">
        <f>IF(B34="","-",IF(ISERROR(B34=VLOOKUP(B34,Socios_Numero!B$2:B$64,1,0)),"SOCIO PARTICIPANTE","SOCIO NUMERO"))</f>
        <v>-</v>
      </c>
      <c r="H34" s="123"/>
      <c r="I34" s="137" t="str">
        <f>IF(AND(G34="SOCIO NUMERO",H34="SI"),Proyecto_Actividad!$G$14,IF(AND(G34="SOCIO NUMERO",H34="NO"),Proyecto_Actividad!$H$14,IF(AND(G34="SOCIO PARTICIPANTE",H34="SI"),Proyecto_Actividad!$I$14,IF(AND(G34="SOCIO PARTICIPANTE",H34="NO"),Proyecto_Actividad!$J$14,"-"))))</f>
        <v>-</v>
      </c>
      <c r="J34" s="123"/>
      <c r="K34" s="191" t="str">
        <f>IF(B34="","-",IF(ISERROR(B34=VLOOKUP(B34,ListadoParticipantes!B$3:B$164,1,0)),"DATOS",VLOOKUP(B34,ListadoParticipantes!B$3:L$164,7,0)))</f>
        <v>-</v>
      </c>
      <c r="L34" s="194" t="str">
        <f>IF(B34="","-",IF(ISERROR(B34=VLOOKUP(B34,ListadoParticipantes!B$3:B$164,1,0)),"DATOS",VLOOKUP(B34,ListadoParticipantes!B$3:L$164,8,0)))</f>
        <v>-</v>
      </c>
      <c r="M34" s="191" t="str">
        <f>IF(B34="","-",IF(ISERROR(B34=VLOOKUP(B34,ListadoParticipantes!B$3:B$164,1,0)),"DATOS",VLOOKUP(B34,ListadoParticipantes!B$3:L$164,9,0)))</f>
        <v>-</v>
      </c>
      <c r="N34" s="191" t="str">
        <f>IF(B34="","-",IF(ISERROR(B34=VLOOKUP(B34,ListadoParticipantes!B$3:B$164,1,0)),"DATOS",VLOOKUP(B34,ListadoParticipantes!B$3:L$164,10,0)))</f>
        <v>-</v>
      </c>
      <c r="O34" s="191" t="str">
        <f>IF(B34="","-",IF(ISERROR(B34=VLOOKUP(B34,ListadoParticipantes!B$3:B$164,1,0)),"DATOS",VLOOKUP(B34,ListadoParticipantes!B$3:L$164,11,0)))</f>
        <v>-</v>
      </c>
      <c r="P34" s="121"/>
    </row>
    <row r="35" spans="1:16" x14ac:dyDescent="0.3">
      <c r="A35">
        <v>31</v>
      </c>
      <c r="B35" s="135"/>
      <c r="C35" s="191" t="str">
        <f>IF(B35="","-",IF(ISERROR(B35=VLOOKUP(B35,ListadoParticipantes!B$3:B$164,1,0)),"NUEVO INTRODUCIR DATOS",VLOOKUP(B35,ListadoParticipantes!B$3:L$164,2,0)))</f>
        <v>-</v>
      </c>
      <c r="D35" s="191" t="str">
        <f>IF(B35="","-",IF(ISERROR(B35=VLOOKUP(B35,ListadoParticipantes!B$3:B$164,1,0)),"DATOS",VLOOKUP(B35,ListadoParticipantes!B$3:L$164,3,0)))</f>
        <v>-</v>
      </c>
      <c r="E35" s="192" t="str">
        <f>IF(B35="","-",IF(ISERROR(B35=VLOOKUP(B35,ListadoParticipantes!B$3:B$164,1,0)),"DATOS",VLOOKUP(B35,ListadoParticipantes!B$3:L$164,4,0)))</f>
        <v>-</v>
      </c>
      <c r="F35" s="191" t="str">
        <f>IF(B35="","-",IF(ISERROR(B35=VLOOKUP(B35,ListadoParticipantes!B$3:B$164,1,0)),"DATOS",VLOOKUP(B35,ListadoParticipantes!B$3:L$164,5,0)))</f>
        <v>-</v>
      </c>
      <c r="G35" s="124" t="str">
        <f>IF(B35="","-",IF(ISERROR(B35=VLOOKUP(B35,Socios_Numero!B$2:B$64,1,0)),"SOCIO PARTICIPANTE","SOCIO NUMERO"))</f>
        <v>-</v>
      </c>
      <c r="H35" s="123"/>
      <c r="I35" s="137" t="str">
        <f>IF(AND(G35="SOCIO NUMERO",H35="SI"),Proyecto_Actividad!$G$14,IF(AND(G35="SOCIO NUMERO",H35="NO"),Proyecto_Actividad!$H$14,IF(AND(G35="SOCIO PARTICIPANTE",H35="SI"),Proyecto_Actividad!$I$14,IF(AND(G35="SOCIO PARTICIPANTE",H35="NO"),Proyecto_Actividad!$J$14,"-"))))</f>
        <v>-</v>
      </c>
      <c r="J35" s="123"/>
      <c r="K35" s="191" t="str">
        <f>IF(B35="","-",IF(ISERROR(B35=VLOOKUP(B35,ListadoParticipantes!B$3:B$164,1,0)),"DATOS",VLOOKUP(B35,ListadoParticipantes!B$3:L$164,7,0)))</f>
        <v>-</v>
      </c>
      <c r="L35" s="194" t="str">
        <f>IF(B35="","-",IF(ISERROR(B35=VLOOKUP(B35,ListadoParticipantes!B$3:B$164,1,0)),"DATOS",VLOOKUP(B35,ListadoParticipantes!B$3:L$164,8,0)))</f>
        <v>-</v>
      </c>
      <c r="M35" s="191" t="str">
        <f>IF(B35="","-",IF(ISERROR(B35=VLOOKUP(B35,ListadoParticipantes!B$3:B$164,1,0)),"DATOS",VLOOKUP(B35,ListadoParticipantes!B$3:L$164,9,0)))</f>
        <v>-</v>
      </c>
      <c r="N35" s="191" t="str">
        <f>IF(B35="","-",IF(ISERROR(B35=VLOOKUP(B35,ListadoParticipantes!B$3:B$164,1,0)),"DATOS",VLOOKUP(B35,ListadoParticipantes!B$3:L$164,10,0)))</f>
        <v>-</v>
      </c>
      <c r="O35" s="191" t="str">
        <f>IF(B35="","-",IF(ISERROR(B35=VLOOKUP(B35,ListadoParticipantes!B$3:B$164,1,0)),"DATOS",VLOOKUP(B35,ListadoParticipantes!B$3:L$164,11,0)))</f>
        <v>-</v>
      </c>
      <c r="P35" s="121"/>
    </row>
    <row r="36" spans="1:16" x14ac:dyDescent="0.3">
      <c r="A36">
        <v>32</v>
      </c>
      <c r="B36" s="135"/>
      <c r="C36" s="191" t="str">
        <f>IF(B36="","-",IF(ISERROR(B36=VLOOKUP(B36,ListadoParticipantes!B$3:B$164,1,0)),"NUEVO INTRODUCIR DATOS",VLOOKUP(B36,ListadoParticipantes!B$3:L$164,2,0)))</f>
        <v>-</v>
      </c>
      <c r="D36" s="191" t="str">
        <f>IF(B36="","-",IF(ISERROR(B36=VLOOKUP(B36,ListadoParticipantes!B$3:B$164,1,0)),"DATOS",VLOOKUP(B36,ListadoParticipantes!B$3:L$164,3,0)))</f>
        <v>-</v>
      </c>
      <c r="E36" s="192" t="str">
        <f>IF(B36="","-",IF(ISERROR(B36=VLOOKUP(B36,ListadoParticipantes!B$3:B$164,1,0)),"DATOS",VLOOKUP(B36,ListadoParticipantes!B$3:L$164,4,0)))</f>
        <v>-</v>
      </c>
      <c r="F36" s="191" t="str">
        <f>IF(B36="","-",IF(ISERROR(B36=VLOOKUP(B36,ListadoParticipantes!B$3:B$164,1,0)),"DATOS",VLOOKUP(B36,ListadoParticipantes!B$3:L$164,5,0)))</f>
        <v>-</v>
      </c>
      <c r="G36" s="124" t="str">
        <f>IF(B36="","-",IF(ISERROR(B36=VLOOKUP(B36,Socios_Numero!B$2:B$64,1,0)),"SOCIO PARTICIPANTE","SOCIO NUMERO"))</f>
        <v>-</v>
      </c>
      <c r="H36" s="123"/>
      <c r="I36" s="137" t="str">
        <f>IF(AND(G36="SOCIO NUMERO",H36="SI"),Proyecto_Actividad!$G$14,IF(AND(G36="SOCIO NUMERO",H36="NO"),Proyecto_Actividad!$H$14,IF(AND(G36="SOCIO PARTICIPANTE",H36="SI"),Proyecto_Actividad!$I$14,IF(AND(G36="SOCIO PARTICIPANTE",H36="NO"),Proyecto_Actividad!$J$14,"-"))))</f>
        <v>-</v>
      </c>
      <c r="J36" s="123"/>
      <c r="K36" s="191" t="str">
        <f>IF(B36="","-",IF(ISERROR(B36=VLOOKUP(B36,ListadoParticipantes!B$3:B$164,1,0)),"DATOS",VLOOKUP(B36,ListadoParticipantes!B$3:L$164,7,0)))</f>
        <v>-</v>
      </c>
      <c r="L36" s="194" t="str">
        <f>IF(B36="","-",IF(ISERROR(B36=VLOOKUP(B36,ListadoParticipantes!B$3:B$164,1,0)),"DATOS",VLOOKUP(B36,ListadoParticipantes!B$3:L$164,8,0)))</f>
        <v>-</v>
      </c>
      <c r="M36" s="191" t="str">
        <f>IF(B36="","-",IF(ISERROR(B36=VLOOKUP(B36,ListadoParticipantes!B$3:B$164,1,0)),"DATOS",VLOOKUP(B36,ListadoParticipantes!B$3:L$164,9,0)))</f>
        <v>-</v>
      </c>
      <c r="N36" s="191" t="str">
        <f>IF(B36="","-",IF(ISERROR(B36=VLOOKUP(B36,ListadoParticipantes!B$3:B$164,1,0)),"DATOS",VLOOKUP(B36,ListadoParticipantes!B$3:L$164,10,0)))</f>
        <v>-</v>
      </c>
      <c r="O36" s="191" t="str">
        <f>IF(B36="","-",IF(ISERROR(B36=VLOOKUP(B36,ListadoParticipantes!B$3:B$164,1,0)),"DATOS",VLOOKUP(B36,ListadoParticipantes!B$3:L$164,11,0)))</f>
        <v>-</v>
      </c>
      <c r="P36" s="121"/>
    </row>
    <row r="37" spans="1:16" x14ac:dyDescent="0.3">
      <c r="A37">
        <v>33</v>
      </c>
      <c r="B37" s="135"/>
      <c r="C37" s="191" t="str">
        <f>IF(B37="","-",IF(ISERROR(B37=VLOOKUP(B37,ListadoParticipantes!B$3:B$164,1,0)),"NUEVO INTRODUCIR DATOS",VLOOKUP(B37,ListadoParticipantes!B$3:L$164,2,0)))</f>
        <v>-</v>
      </c>
      <c r="D37" s="191" t="str">
        <f>IF(B37="","-",IF(ISERROR(B37=VLOOKUP(B37,ListadoParticipantes!B$3:B$164,1,0)),"DATOS",VLOOKUP(B37,ListadoParticipantes!B$3:L$164,3,0)))</f>
        <v>-</v>
      </c>
      <c r="E37" s="192" t="str">
        <f>IF(B37="","-",IF(ISERROR(B37=VLOOKUP(B37,ListadoParticipantes!B$3:B$164,1,0)),"DATOS",VLOOKUP(B37,ListadoParticipantes!B$3:L$164,4,0)))</f>
        <v>-</v>
      </c>
      <c r="F37" s="191" t="str">
        <f>IF(B37="","-",IF(ISERROR(B37=VLOOKUP(B37,ListadoParticipantes!B$3:B$164,1,0)),"DATOS",VLOOKUP(B37,ListadoParticipantes!B$3:L$164,5,0)))</f>
        <v>-</v>
      </c>
      <c r="G37" s="124" t="str">
        <f>IF(B37="","-",IF(ISERROR(B37=VLOOKUP(B37,Socios_Numero!B$2:B$64,1,0)),"SOCIO PARTICIPANTE","SOCIO NUMERO"))</f>
        <v>-</v>
      </c>
      <c r="H37" s="123"/>
      <c r="I37" s="137" t="str">
        <f>IF(AND(G37="SOCIO NUMERO",H37="SI"),Proyecto_Actividad!$G$14,IF(AND(G37="SOCIO NUMERO",H37="NO"),Proyecto_Actividad!$H$14,IF(AND(G37="SOCIO PARTICIPANTE",H37="SI"),Proyecto_Actividad!$I$14,IF(AND(G37="SOCIO PARTICIPANTE",H37="NO"),Proyecto_Actividad!$J$14,"-"))))</f>
        <v>-</v>
      </c>
      <c r="J37" s="123"/>
      <c r="K37" s="191" t="str">
        <f>IF(B37="","-",IF(ISERROR(B37=VLOOKUP(B37,ListadoParticipantes!B$3:B$164,1,0)),"DATOS",VLOOKUP(B37,ListadoParticipantes!B$3:L$164,7,0)))</f>
        <v>-</v>
      </c>
      <c r="L37" s="194" t="str">
        <f>IF(B37="","-",IF(ISERROR(B37=VLOOKUP(B37,ListadoParticipantes!B$3:B$164,1,0)),"DATOS",VLOOKUP(B37,ListadoParticipantes!B$3:L$164,8,0)))</f>
        <v>-</v>
      </c>
      <c r="M37" s="191" t="str">
        <f>IF(B37="","-",IF(ISERROR(B37=VLOOKUP(B37,ListadoParticipantes!B$3:B$164,1,0)),"DATOS",VLOOKUP(B37,ListadoParticipantes!B$3:L$164,9,0)))</f>
        <v>-</v>
      </c>
      <c r="N37" s="191" t="str">
        <f>IF(B37="","-",IF(ISERROR(B37=VLOOKUP(B37,ListadoParticipantes!B$3:B$164,1,0)),"DATOS",VLOOKUP(B37,ListadoParticipantes!B$3:L$164,10,0)))</f>
        <v>-</v>
      </c>
      <c r="O37" s="191" t="str">
        <f>IF(B37="","-",IF(ISERROR(B37=VLOOKUP(B37,ListadoParticipantes!B$3:B$164,1,0)),"DATOS",VLOOKUP(B37,ListadoParticipantes!B$3:L$164,11,0)))</f>
        <v>-</v>
      </c>
      <c r="P37" s="121"/>
    </row>
    <row r="38" spans="1:16" x14ac:dyDescent="0.3">
      <c r="A38">
        <v>34</v>
      </c>
      <c r="B38" s="135"/>
      <c r="C38" s="191" t="str">
        <f>IF(B38="","-",IF(ISERROR(B38=VLOOKUP(B38,ListadoParticipantes!B$3:B$164,1,0)),"NUEVO INTRODUCIR DATOS",VLOOKUP(B38,ListadoParticipantes!B$3:L$164,2,0)))</f>
        <v>-</v>
      </c>
      <c r="D38" s="191" t="str">
        <f>IF(B38="","-",IF(ISERROR(B38=VLOOKUP(B38,ListadoParticipantes!B$3:B$164,1,0)),"DATOS",VLOOKUP(B38,ListadoParticipantes!B$3:L$164,3,0)))</f>
        <v>-</v>
      </c>
      <c r="E38" s="192" t="str">
        <f>IF(B38="","-",IF(ISERROR(B38=VLOOKUP(B38,ListadoParticipantes!B$3:B$164,1,0)),"DATOS",VLOOKUP(B38,ListadoParticipantes!B$3:L$164,4,0)))</f>
        <v>-</v>
      </c>
      <c r="F38" s="191" t="str">
        <f>IF(B38="","-",IF(ISERROR(B38=VLOOKUP(B38,ListadoParticipantes!B$3:B$164,1,0)),"DATOS",VLOOKUP(B38,ListadoParticipantes!B$3:L$164,5,0)))</f>
        <v>-</v>
      </c>
      <c r="G38" s="124" t="str">
        <f>IF(B38="","-",IF(ISERROR(B38=VLOOKUP(B38,Socios_Numero!B$2:B$64,1,0)),"SOCIO PARTICIPANTE","SOCIO NUMERO"))</f>
        <v>-</v>
      </c>
      <c r="H38" s="123"/>
      <c r="I38" s="137" t="str">
        <f>IF(AND(G38="SOCIO NUMERO",H38="SI"),Proyecto_Actividad!$G$14,IF(AND(G38="SOCIO NUMERO",H38="NO"),Proyecto_Actividad!$H$14,IF(AND(G38="SOCIO PARTICIPANTE",H38="SI"),Proyecto_Actividad!$I$14,IF(AND(G38="SOCIO PARTICIPANTE",H38="NO"),Proyecto_Actividad!$J$14,"-"))))</f>
        <v>-</v>
      </c>
      <c r="J38" s="123"/>
      <c r="K38" s="191" t="str">
        <f>IF(B38="","-",IF(ISERROR(B38=VLOOKUP(B38,ListadoParticipantes!B$3:B$164,1,0)),"DATOS",VLOOKUP(B38,ListadoParticipantes!B$3:L$164,7,0)))</f>
        <v>-</v>
      </c>
      <c r="L38" s="194" t="str">
        <f>IF(B38="","-",IF(ISERROR(B38=VLOOKUP(B38,ListadoParticipantes!B$3:B$164,1,0)),"DATOS",VLOOKUP(B38,ListadoParticipantes!B$3:L$164,8,0)))</f>
        <v>-</v>
      </c>
      <c r="M38" s="191" t="str">
        <f>IF(B38="","-",IF(ISERROR(B38=VLOOKUP(B38,ListadoParticipantes!B$3:B$164,1,0)),"DATOS",VLOOKUP(B38,ListadoParticipantes!B$3:L$164,9,0)))</f>
        <v>-</v>
      </c>
      <c r="N38" s="191" t="str">
        <f>IF(B38="","-",IF(ISERROR(B38=VLOOKUP(B38,ListadoParticipantes!B$3:B$164,1,0)),"DATOS",VLOOKUP(B38,ListadoParticipantes!B$3:L$164,10,0)))</f>
        <v>-</v>
      </c>
      <c r="O38" s="191" t="str">
        <f>IF(B38="","-",IF(ISERROR(B38=VLOOKUP(B38,ListadoParticipantes!B$3:B$164,1,0)),"DATOS",VLOOKUP(B38,ListadoParticipantes!B$3:L$164,11,0)))</f>
        <v>-</v>
      </c>
      <c r="P38" s="121"/>
    </row>
    <row r="39" spans="1:16" x14ac:dyDescent="0.3">
      <c r="A39">
        <v>35</v>
      </c>
      <c r="B39" s="135"/>
      <c r="C39" s="191" t="str">
        <f>IF(B39="","-",IF(ISERROR(B39=VLOOKUP(B39,ListadoParticipantes!B$3:B$164,1,0)),"NUEVO INTRODUCIR DATOS",VLOOKUP(B39,ListadoParticipantes!B$3:L$164,2,0)))</f>
        <v>-</v>
      </c>
      <c r="D39" s="191" t="str">
        <f>IF(B39="","-",IF(ISERROR(B39=VLOOKUP(B39,ListadoParticipantes!B$3:B$164,1,0)),"DATOS",VLOOKUP(B39,ListadoParticipantes!B$3:L$164,3,0)))</f>
        <v>-</v>
      </c>
      <c r="E39" s="192" t="str">
        <f>IF(B39="","-",IF(ISERROR(B39=VLOOKUP(B39,ListadoParticipantes!B$3:B$164,1,0)),"DATOS",VLOOKUP(B39,ListadoParticipantes!B$3:L$164,4,0)))</f>
        <v>-</v>
      </c>
      <c r="F39" s="191" t="str">
        <f>IF(B39="","-",IF(ISERROR(B39=VLOOKUP(B39,ListadoParticipantes!B$3:B$164,1,0)),"DATOS",VLOOKUP(B39,ListadoParticipantes!B$3:L$164,5,0)))</f>
        <v>-</v>
      </c>
      <c r="G39" s="124" t="str">
        <f>IF(B39="","-",IF(ISERROR(B39=VLOOKUP(B39,Socios_Numero!B$2:B$64,1,0)),"SOCIO PARTICIPANTE","SOCIO NUMERO"))</f>
        <v>-</v>
      </c>
      <c r="H39" s="123"/>
      <c r="I39" s="137" t="str">
        <f>IF(AND(G39="SOCIO NUMERO",H39="SI"),Proyecto_Actividad!$G$14,IF(AND(G39="SOCIO NUMERO",H39="NO"),Proyecto_Actividad!$H$14,IF(AND(G39="SOCIO PARTICIPANTE",H39="SI"),Proyecto_Actividad!$I$14,IF(AND(G39="SOCIO PARTICIPANTE",H39="NO"),Proyecto_Actividad!$J$14,"-"))))</f>
        <v>-</v>
      </c>
      <c r="J39" s="123"/>
      <c r="K39" s="191" t="str">
        <f>IF(B39="","-",IF(ISERROR(B39=VLOOKUP(B39,ListadoParticipantes!B$3:B$164,1,0)),"DATOS",VLOOKUP(B39,ListadoParticipantes!B$3:L$164,7,0)))</f>
        <v>-</v>
      </c>
      <c r="L39" s="194" t="str">
        <f>IF(B39="","-",IF(ISERROR(B39=VLOOKUP(B39,ListadoParticipantes!B$3:B$164,1,0)),"DATOS",VLOOKUP(B39,ListadoParticipantes!B$3:L$164,8,0)))</f>
        <v>-</v>
      </c>
      <c r="M39" s="191" t="str">
        <f>IF(B39="","-",IF(ISERROR(B39=VLOOKUP(B39,ListadoParticipantes!B$3:B$164,1,0)),"DATOS",VLOOKUP(B39,ListadoParticipantes!B$3:L$164,9,0)))</f>
        <v>-</v>
      </c>
      <c r="N39" s="191" t="str">
        <f>IF(B39="","-",IF(ISERROR(B39=VLOOKUP(B39,ListadoParticipantes!B$3:B$164,1,0)),"DATOS",VLOOKUP(B39,ListadoParticipantes!B$3:L$164,10,0)))</f>
        <v>-</v>
      </c>
      <c r="O39" s="191" t="str">
        <f>IF(B39="","-",IF(ISERROR(B39=VLOOKUP(B39,ListadoParticipantes!B$3:B$164,1,0)),"DATOS",VLOOKUP(B39,ListadoParticipantes!B$3:L$164,11,0)))</f>
        <v>-</v>
      </c>
      <c r="P39" s="121"/>
    </row>
    <row r="40" spans="1:16" x14ac:dyDescent="0.3">
      <c r="A40">
        <v>36</v>
      </c>
      <c r="B40" s="135"/>
      <c r="C40" s="191" t="str">
        <f>IF(B40="","-",IF(ISERROR(B40=VLOOKUP(B40,ListadoParticipantes!B$3:B$164,1,0)),"NUEVO INTRODUCIR DATOS",VLOOKUP(B40,ListadoParticipantes!B$3:L$164,2,0)))</f>
        <v>-</v>
      </c>
      <c r="D40" s="191" t="str">
        <f>IF(B40="","-",IF(ISERROR(B40=VLOOKUP(B40,ListadoParticipantes!B$3:B$164,1,0)),"DATOS",VLOOKUP(B40,ListadoParticipantes!B$3:L$164,3,0)))</f>
        <v>-</v>
      </c>
      <c r="E40" s="192" t="str">
        <f>IF(B40="","-",IF(ISERROR(B40=VLOOKUP(B40,ListadoParticipantes!B$3:B$164,1,0)),"DATOS",VLOOKUP(B40,ListadoParticipantes!B$3:L$164,4,0)))</f>
        <v>-</v>
      </c>
      <c r="F40" s="191" t="str">
        <f>IF(B40="","-",IF(ISERROR(B40=VLOOKUP(B40,ListadoParticipantes!B$3:B$164,1,0)),"DATOS",VLOOKUP(B40,ListadoParticipantes!B$3:L$164,5,0)))</f>
        <v>-</v>
      </c>
      <c r="G40" s="124" t="str">
        <f>IF(B40="","-",IF(ISERROR(B40=VLOOKUP(B40,Socios_Numero!B$2:B$64,1,0)),"SOCIO PARTICIPANTE","SOCIO NUMERO"))</f>
        <v>-</v>
      </c>
      <c r="H40" s="123"/>
      <c r="I40" s="137" t="str">
        <f>IF(AND(G40="SOCIO NUMERO",H40="SI"),Proyecto_Actividad!$G$14,IF(AND(G40="SOCIO NUMERO",H40="NO"),Proyecto_Actividad!$H$14,IF(AND(G40="SOCIO PARTICIPANTE",H40="SI"),Proyecto_Actividad!$I$14,IF(AND(G40="SOCIO PARTICIPANTE",H40="NO"),Proyecto_Actividad!$J$14,"-"))))</f>
        <v>-</v>
      </c>
      <c r="J40" s="123"/>
      <c r="K40" s="191" t="str">
        <f>IF(B40="","-",IF(ISERROR(B40=VLOOKUP(B40,ListadoParticipantes!B$3:B$164,1,0)),"DATOS",VLOOKUP(B40,ListadoParticipantes!B$3:L$164,7,0)))</f>
        <v>-</v>
      </c>
      <c r="L40" s="194" t="str">
        <f>IF(B40="","-",IF(ISERROR(B40=VLOOKUP(B40,ListadoParticipantes!B$3:B$164,1,0)),"DATOS",VLOOKUP(B40,ListadoParticipantes!B$3:L$164,8,0)))</f>
        <v>-</v>
      </c>
      <c r="M40" s="191" t="str">
        <f>IF(B40="","-",IF(ISERROR(B40=VLOOKUP(B40,ListadoParticipantes!B$3:B$164,1,0)),"DATOS",VLOOKUP(B40,ListadoParticipantes!B$3:L$164,9,0)))</f>
        <v>-</v>
      </c>
      <c r="N40" s="191" t="str">
        <f>IF(B40="","-",IF(ISERROR(B40=VLOOKUP(B40,ListadoParticipantes!B$3:B$164,1,0)),"DATOS",VLOOKUP(B40,ListadoParticipantes!B$3:L$164,10,0)))</f>
        <v>-</v>
      </c>
      <c r="O40" s="191" t="str">
        <f>IF(B40="","-",IF(ISERROR(B40=VLOOKUP(B40,ListadoParticipantes!B$3:B$164,1,0)),"DATOS",VLOOKUP(B40,ListadoParticipantes!B$3:L$164,11,0)))</f>
        <v>-</v>
      </c>
      <c r="P40" s="121"/>
    </row>
    <row r="41" spans="1:16" x14ac:dyDescent="0.3">
      <c r="A41">
        <v>37</v>
      </c>
      <c r="B41" s="135"/>
      <c r="C41" s="191" t="str">
        <f>IF(B41="","-",IF(ISERROR(B41=VLOOKUP(B41,ListadoParticipantes!B$3:B$164,1,0)),"NUEVO INTRODUCIR DATOS",VLOOKUP(B41,ListadoParticipantes!B$3:L$164,2,0)))</f>
        <v>-</v>
      </c>
      <c r="D41" s="191" t="str">
        <f>IF(B41="","-",IF(ISERROR(B41=VLOOKUP(B41,ListadoParticipantes!B$3:B$164,1,0)),"DATOS",VLOOKUP(B41,ListadoParticipantes!B$3:L$164,3,0)))</f>
        <v>-</v>
      </c>
      <c r="E41" s="192" t="str">
        <f>IF(B41="","-",IF(ISERROR(B41=VLOOKUP(B41,ListadoParticipantes!B$3:B$164,1,0)),"DATOS",VLOOKUP(B41,ListadoParticipantes!B$3:L$164,4,0)))</f>
        <v>-</v>
      </c>
      <c r="F41" s="191" t="str">
        <f>IF(B41="","-",IF(ISERROR(B41=VLOOKUP(B41,ListadoParticipantes!B$3:B$164,1,0)),"DATOS",VLOOKUP(B41,ListadoParticipantes!B$3:L$164,5,0)))</f>
        <v>-</v>
      </c>
      <c r="G41" s="124" t="str">
        <f>IF(B41="","-",IF(ISERROR(B41=VLOOKUP(B41,Socios_Numero!B$2:B$64,1,0)),"SOCIO PARTICIPANTE","SOCIO NUMERO"))</f>
        <v>-</v>
      </c>
      <c r="H41" s="123"/>
      <c r="I41" s="137" t="str">
        <f>IF(AND(G41="SOCIO NUMERO",H41="SI"),Proyecto_Actividad!$G$14,IF(AND(G41="SOCIO NUMERO",H41="NO"),Proyecto_Actividad!$H$14,IF(AND(G41="SOCIO PARTICIPANTE",H41="SI"),Proyecto_Actividad!$I$14,IF(AND(G41="SOCIO PARTICIPANTE",H41="NO"),Proyecto_Actividad!$J$14,"-"))))</f>
        <v>-</v>
      </c>
      <c r="J41" s="123"/>
      <c r="K41" s="191" t="str">
        <f>IF(B41="","-",IF(ISERROR(B41=VLOOKUP(B41,ListadoParticipantes!B$3:B$164,1,0)),"DATOS",VLOOKUP(B41,ListadoParticipantes!B$3:L$164,7,0)))</f>
        <v>-</v>
      </c>
      <c r="L41" s="194" t="str">
        <f>IF(B41="","-",IF(ISERROR(B41=VLOOKUP(B41,ListadoParticipantes!B$3:B$164,1,0)),"DATOS",VLOOKUP(B41,ListadoParticipantes!B$3:L$164,8,0)))</f>
        <v>-</v>
      </c>
      <c r="M41" s="191" t="str">
        <f>IF(B41="","-",IF(ISERROR(B41=VLOOKUP(B41,ListadoParticipantes!B$3:B$164,1,0)),"DATOS",VLOOKUP(B41,ListadoParticipantes!B$3:L$164,9,0)))</f>
        <v>-</v>
      </c>
      <c r="N41" s="191" t="str">
        <f>IF(B41="","-",IF(ISERROR(B41=VLOOKUP(B41,ListadoParticipantes!B$3:B$164,1,0)),"DATOS",VLOOKUP(B41,ListadoParticipantes!B$3:L$164,10,0)))</f>
        <v>-</v>
      </c>
      <c r="O41" s="191" t="str">
        <f>IF(B41="","-",IF(ISERROR(B41=VLOOKUP(B41,ListadoParticipantes!B$3:B$164,1,0)),"DATOS",VLOOKUP(B41,ListadoParticipantes!B$3:L$164,11,0)))</f>
        <v>-</v>
      </c>
      <c r="P41" s="121"/>
    </row>
    <row r="42" spans="1:16" x14ac:dyDescent="0.3">
      <c r="A42">
        <v>38</v>
      </c>
      <c r="B42" s="135"/>
      <c r="C42" s="191" t="str">
        <f>IF(B42="","-",IF(ISERROR(B42=VLOOKUP(B42,ListadoParticipantes!B$3:B$164,1,0)),"NUEVO INTRODUCIR DATOS",VLOOKUP(B42,ListadoParticipantes!B$3:L$164,2,0)))</f>
        <v>-</v>
      </c>
      <c r="D42" s="191" t="str">
        <f>IF(B42="","-",IF(ISERROR(B42=VLOOKUP(B42,ListadoParticipantes!B$3:B$164,1,0)),"DATOS",VLOOKUP(B42,ListadoParticipantes!B$3:L$164,3,0)))</f>
        <v>-</v>
      </c>
      <c r="E42" s="192" t="str">
        <f>IF(B42="","-",IF(ISERROR(B42=VLOOKUP(B42,ListadoParticipantes!B$3:B$164,1,0)),"DATOS",VLOOKUP(B42,ListadoParticipantes!B$3:L$164,4,0)))</f>
        <v>-</v>
      </c>
      <c r="F42" s="191" t="str">
        <f>IF(B42="","-",IF(ISERROR(B42=VLOOKUP(B42,ListadoParticipantes!B$3:B$164,1,0)),"DATOS",VLOOKUP(B42,ListadoParticipantes!B$3:L$164,5,0)))</f>
        <v>-</v>
      </c>
      <c r="G42" s="124" t="str">
        <f>IF(B42="","-",IF(ISERROR(B42=VLOOKUP(B42,Socios_Numero!B$2:B$64,1,0)),"SOCIO PARTICIPANTE","SOCIO NUMERO"))</f>
        <v>-</v>
      </c>
      <c r="H42" s="123"/>
      <c r="I42" s="137" t="str">
        <f>IF(AND(G42="SOCIO NUMERO",H42="SI"),Proyecto_Actividad!$G$14,IF(AND(G42="SOCIO NUMERO",H42="NO"),Proyecto_Actividad!$H$14,IF(AND(G42="SOCIO PARTICIPANTE",H42="SI"),Proyecto_Actividad!$I$14,IF(AND(G42="SOCIO PARTICIPANTE",H42="NO"),Proyecto_Actividad!$J$14,"-"))))</f>
        <v>-</v>
      </c>
      <c r="J42" s="123"/>
      <c r="K42" s="191" t="str">
        <f>IF(B42="","-",IF(ISERROR(B42=VLOOKUP(B42,ListadoParticipantes!B$3:B$164,1,0)),"DATOS",VLOOKUP(B42,ListadoParticipantes!B$3:L$164,7,0)))</f>
        <v>-</v>
      </c>
      <c r="L42" s="194" t="str">
        <f>IF(B42="","-",IF(ISERROR(B42=VLOOKUP(B42,ListadoParticipantes!B$3:B$164,1,0)),"DATOS",VLOOKUP(B42,ListadoParticipantes!B$3:L$164,8,0)))</f>
        <v>-</v>
      </c>
      <c r="M42" s="191" t="str">
        <f>IF(B42="","-",IF(ISERROR(B42=VLOOKUP(B42,ListadoParticipantes!B$3:B$164,1,0)),"DATOS",VLOOKUP(B42,ListadoParticipantes!B$3:L$164,9,0)))</f>
        <v>-</v>
      </c>
      <c r="N42" s="191" t="str">
        <f>IF(B42="","-",IF(ISERROR(B42=VLOOKUP(B42,ListadoParticipantes!B$3:B$164,1,0)),"DATOS",VLOOKUP(B42,ListadoParticipantes!B$3:L$164,10,0)))</f>
        <v>-</v>
      </c>
      <c r="O42" s="191" t="str">
        <f>IF(B42="","-",IF(ISERROR(B42=VLOOKUP(B42,ListadoParticipantes!B$3:B$164,1,0)),"DATOS",VLOOKUP(B42,ListadoParticipantes!B$3:L$164,11,0)))</f>
        <v>-</v>
      </c>
      <c r="P42" s="121"/>
    </row>
    <row r="43" spans="1:16" x14ac:dyDescent="0.3">
      <c r="A43">
        <v>39</v>
      </c>
      <c r="B43" s="135"/>
      <c r="C43" s="191" t="str">
        <f>IF(B43="","-",IF(ISERROR(B43=VLOOKUP(B43,ListadoParticipantes!B$3:B$164,1,0)),"NUEVO INTRODUCIR DATOS",VLOOKUP(B43,ListadoParticipantes!B$3:L$164,2,0)))</f>
        <v>-</v>
      </c>
      <c r="D43" s="191" t="str">
        <f>IF(B43="","-",IF(ISERROR(B43=VLOOKUP(B43,ListadoParticipantes!B$3:B$164,1,0)),"DATOS",VLOOKUP(B43,ListadoParticipantes!B$3:L$164,3,0)))</f>
        <v>-</v>
      </c>
      <c r="E43" s="192" t="str">
        <f>IF(B43="","-",IF(ISERROR(B43=VLOOKUP(B43,ListadoParticipantes!B$3:B$164,1,0)),"DATOS",VLOOKUP(B43,ListadoParticipantes!B$3:L$164,4,0)))</f>
        <v>-</v>
      </c>
      <c r="F43" s="191" t="str">
        <f>IF(B43="","-",IF(ISERROR(B43=VLOOKUP(B43,ListadoParticipantes!B$3:B$164,1,0)),"DATOS",VLOOKUP(B43,ListadoParticipantes!B$3:L$164,5,0)))</f>
        <v>-</v>
      </c>
      <c r="G43" s="124" t="str">
        <f>IF(B43="","-",IF(ISERROR(B43=VLOOKUP(B43,Socios_Numero!B$2:B$64,1,0)),"SOCIO PARTICIPANTE","SOCIO NUMERO"))</f>
        <v>-</v>
      </c>
      <c r="H43" s="123"/>
      <c r="I43" s="137" t="str">
        <f>IF(AND(G43="SOCIO NUMERO",H43="SI"),Proyecto_Actividad!$G$14,IF(AND(G43="SOCIO NUMERO",H43="NO"),Proyecto_Actividad!$H$14,IF(AND(G43="SOCIO PARTICIPANTE",H43="SI"),Proyecto_Actividad!$I$14,IF(AND(G43="SOCIO PARTICIPANTE",H43="NO"),Proyecto_Actividad!$J$14,"-"))))</f>
        <v>-</v>
      </c>
      <c r="J43" s="123"/>
      <c r="K43" s="191" t="str">
        <f>IF(B43="","-",IF(ISERROR(B43=VLOOKUP(B43,ListadoParticipantes!B$3:B$164,1,0)),"DATOS",VLOOKUP(B43,ListadoParticipantes!B$3:L$164,7,0)))</f>
        <v>-</v>
      </c>
      <c r="L43" s="194" t="str">
        <f>IF(B43="","-",IF(ISERROR(B43=VLOOKUP(B43,ListadoParticipantes!B$3:B$164,1,0)),"DATOS",VLOOKUP(B43,ListadoParticipantes!B$3:L$164,8,0)))</f>
        <v>-</v>
      </c>
      <c r="M43" s="191" t="str">
        <f>IF(B43="","-",IF(ISERROR(B43=VLOOKUP(B43,ListadoParticipantes!B$3:B$164,1,0)),"DATOS",VLOOKUP(B43,ListadoParticipantes!B$3:L$164,9,0)))</f>
        <v>-</v>
      </c>
      <c r="N43" s="191" t="str">
        <f>IF(B43="","-",IF(ISERROR(B43=VLOOKUP(B43,ListadoParticipantes!B$3:B$164,1,0)),"DATOS",VLOOKUP(B43,ListadoParticipantes!B$3:L$164,10,0)))</f>
        <v>-</v>
      </c>
      <c r="O43" s="191" t="str">
        <f>IF(B43="","-",IF(ISERROR(B43=VLOOKUP(B43,ListadoParticipantes!B$3:B$164,1,0)),"DATOS",VLOOKUP(B43,ListadoParticipantes!B$3:L$164,11,0)))</f>
        <v>-</v>
      </c>
      <c r="P43" s="121"/>
    </row>
    <row r="44" spans="1:16" x14ac:dyDescent="0.3">
      <c r="A44">
        <v>40</v>
      </c>
      <c r="B44" s="135"/>
      <c r="C44" s="191" t="str">
        <f>IF(B44="","-",IF(ISERROR(B44=VLOOKUP(B44,ListadoParticipantes!B$3:B$164,1,0)),"NUEVO INTRODUCIR DATOS",VLOOKUP(B44,ListadoParticipantes!B$3:L$164,2,0)))</f>
        <v>-</v>
      </c>
      <c r="D44" s="191" t="str">
        <f>IF(B44="","-",IF(ISERROR(B44=VLOOKUP(B44,ListadoParticipantes!B$3:B$164,1,0)),"DATOS",VLOOKUP(B44,ListadoParticipantes!B$3:L$164,3,0)))</f>
        <v>-</v>
      </c>
      <c r="E44" s="192" t="str">
        <f>IF(B44="","-",IF(ISERROR(B44=VLOOKUP(B44,ListadoParticipantes!B$3:B$164,1,0)),"DATOS",VLOOKUP(B44,ListadoParticipantes!B$3:L$164,4,0)))</f>
        <v>-</v>
      </c>
      <c r="F44" s="191" t="str">
        <f>IF(B44="","-",IF(ISERROR(B44=VLOOKUP(B44,ListadoParticipantes!B$3:B$164,1,0)),"DATOS",VLOOKUP(B44,ListadoParticipantes!B$3:L$164,5,0)))</f>
        <v>-</v>
      </c>
      <c r="G44" s="124" t="str">
        <f>IF(B44="","-",IF(ISERROR(B44=VLOOKUP(B44,Socios_Numero!B$2:B$64,1,0)),"SOCIO PARTICIPANTE","SOCIO NUMERO"))</f>
        <v>-</v>
      </c>
      <c r="H44" s="123"/>
      <c r="I44" s="137" t="str">
        <f>IF(AND(G44="SOCIO NUMERO",H44="SI"),Proyecto_Actividad!$G$14,IF(AND(G44="SOCIO NUMERO",H44="NO"),Proyecto_Actividad!$H$14,IF(AND(G44="SOCIO PARTICIPANTE",H44="SI"),Proyecto_Actividad!$I$14,IF(AND(G44="SOCIO PARTICIPANTE",H44="NO"),Proyecto_Actividad!$J$14,"-"))))</f>
        <v>-</v>
      </c>
      <c r="J44" s="123"/>
      <c r="K44" s="191" t="str">
        <f>IF(B44="","-",IF(ISERROR(B44=VLOOKUP(B44,ListadoParticipantes!B$3:B$164,1,0)),"DATOS",VLOOKUP(B44,ListadoParticipantes!B$3:L$164,7,0)))</f>
        <v>-</v>
      </c>
      <c r="L44" s="194" t="str">
        <f>IF(B44="","-",IF(ISERROR(B44=VLOOKUP(B44,ListadoParticipantes!B$3:B$164,1,0)),"DATOS",VLOOKUP(B44,ListadoParticipantes!B$3:L$164,8,0)))</f>
        <v>-</v>
      </c>
      <c r="M44" s="191" t="str">
        <f>IF(B44="","-",IF(ISERROR(B44=VLOOKUP(B44,ListadoParticipantes!B$3:B$164,1,0)),"DATOS",VLOOKUP(B44,ListadoParticipantes!B$3:L$164,9,0)))</f>
        <v>-</v>
      </c>
      <c r="N44" s="191" t="str">
        <f>IF(B44="","-",IF(ISERROR(B44=VLOOKUP(B44,ListadoParticipantes!B$3:B$164,1,0)),"DATOS",VLOOKUP(B44,ListadoParticipantes!B$3:L$164,10,0)))</f>
        <v>-</v>
      </c>
      <c r="O44" s="191" t="str">
        <f>IF(B44="","-",IF(ISERROR(B44=VLOOKUP(B44,ListadoParticipantes!B$3:B$164,1,0)),"DATOS",VLOOKUP(B44,ListadoParticipantes!B$3:L$164,11,0)))</f>
        <v>-</v>
      </c>
      <c r="P44" s="121"/>
    </row>
    <row r="45" spans="1:16" x14ac:dyDescent="0.3">
      <c r="A45">
        <v>41</v>
      </c>
      <c r="B45" s="135"/>
      <c r="C45" s="191" t="str">
        <f>IF(B45="","-",IF(ISERROR(B45=VLOOKUP(B45,ListadoParticipantes!B$3:B$164,1,0)),"NUEVO INTRODUCIR DATOS",VLOOKUP(B45,ListadoParticipantes!B$3:L$164,2,0)))</f>
        <v>-</v>
      </c>
      <c r="D45" s="191" t="str">
        <f>IF(B45="","-",IF(ISERROR(B45=VLOOKUP(B45,ListadoParticipantes!B$3:B$164,1,0)),"DATOS",VLOOKUP(B45,ListadoParticipantes!B$3:L$164,3,0)))</f>
        <v>-</v>
      </c>
      <c r="E45" s="192" t="str">
        <f>IF(B45="","-",IF(ISERROR(B45=VLOOKUP(B45,ListadoParticipantes!B$3:B$164,1,0)),"DATOS",VLOOKUP(B45,ListadoParticipantes!B$3:L$164,4,0)))</f>
        <v>-</v>
      </c>
      <c r="F45" s="191" t="str">
        <f>IF(B45="","-",IF(ISERROR(B45=VLOOKUP(B45,ListadoParticipantes!B$3:B$164,1,0)),"DATOS",VLOOKUP(B45,ListadoParticipantes!B$3:L$164,5,0)))</f>
        <v>-</v>
      </c>
      <c r="G45" s="124" t="str">
        <f>IF(B45="","-",IF(ISERROR(B45=VLOOKUP(B45,Socios_Numero!B$2:B$64,1,0)),"SOCIO PARTICIPANTE","SOCIO NUMERO"))</f>
        <v>-</v>
      </c>
      <c r="H45" s="123"/>
      <c r="I45" s="137" t="str">
        <f>IF(AND(G45="SOCIO NUMERO",H45="SI"),Proyecto_Actividad!$G$14,IF(AND(G45="SOCIO NUMERO",H45="NO"),Proyecto_Actividad!$H$14,IF(AND(G45="SOCIO PARTICIPANTE",H45="SI"),Proyecto_Actividad!$I$14,IF(AND(G45="SOCIO PARTICIPANTE",H45="NO"),Proyecto_Actividad!$J$14,"-"))))</f>
        <v>-</v>
      </c>
      <c r="J45" s="123"/>
      <c r="K45" s="191" t="str">
        <f>IF(B45="","-",IF(ISERROR(B45=VLOOKUP(B45,ListadoParticipantes!B$3:B$164,1,0)),"DATOS",VLOOKUP(B45,ListadoParticipantes!B$3:L$164,7,0)))</f>
        <v>-</v>
      </c>
      <c r="L45" s="194" t="str">
        <f>IF(B45="","-",IF(ISERROR(B45=VLOOKUP(B45,ListadoParticipantes!B$3:B$164,1,0)),"DATOS",VLOOKUP(B45,ListadoParticipantes!B$3:L$164,8,0)))</f>
        <v>-</v>
      </c>
      <c r="M45" s="191" t="str">
        <f>IF(B45="","-",IF(ISERROR(B45=VLOOKUP(B45,ListadoParticipantes!B$3:B$164,1,0)),"DATOS",VLOOKUP(B45,ListadoParticipantes!B$3:L$164,9,0)))</f>
        <v>-</v>
      </c>
      <c r="N45" s="191" t="str">
        <f>IF(B45="","-",IF(ISERROR(B45=VLOOKUP(B45,ListadoParticipantes!B$3:B$164,1,0)),"DATOS",VLOOKUP(B45,ListadoParticipantes!B$3:L$164,10,0)))</f>
        <v>-</v>
      </c>
      <c r="O45" s="191" t="str">
        <f>IF(B45="","-",IF(ISERROR(B45=VLOOKUP(B45,ListadoParticipantes!B$3:B$164,1,0)),"DATOS",VLOOKUP(B45,ListadoParticipantes!B$3:L$164,11,0)))</f>
        <v>-</v>
      </c>
      <c r="P45" s="121"/>
    </row>
    <row r="46" spans="1:16" x14ac:dyDescent="0.3">
      <c r="A46">
        <v>42</v>
      </c>
      <c r="B46" s="135"/>
      <c r="C46" s="191" t="str">
        <f>IF(B46="","-",IF(ISERROR(B46=VLOOKUP(B46,ListadoParticipantes!B$3:B$164,1,0)),"NUEVO INTRODUCIR DATOS",VLOOKUP(B46,ListadoParticipantes!B$3:L$164,2,0)))</f>
        <v>-</v>
      </c>
      <c r="D46" s="191" t="str">
        <f>IF(B46="","-",IF(ISERROR(B46=VLOOKUP(B46,ListadoParticipantes!B$3:B$164,1,0)),"DATOS",VLOOKUP(B46,ListadoParticipantes!B$3:L$164,3,0)))</f>
        <v>-</v>
      </c>
      <c r="E46" s="192" t="str">
        <f>IF(B46="","-",IF(ISERROR(B46=VLOOKUP(B46,ListadoParticipantes!B$3:B$164,1,0)),"DATOS",VLOOKUP(B46,ListadoParticipantes!B$3:L$164,4,0)))</f>
        <v>-</v>
      </c>
      <c r="F46" s="191" t="str">
        <f>IF(B46="","-",IF(ISERROR(B46=VLOOKUP(B46,ListadoParticipantes!B$3:B$164,1,0)),"DATOS",VLOOKUP(B46,ListadoParticipantes!B$3:L$164,5,0)))</f>
        <v>-</v>
      </c>
      <c r="G46" s="124" t="str">
        <f>IF(B46="","-",IF(ISERROR(B46=VLOOKUP(B46,Socios_Numero!B$2:B$64,1,0)),"SOCIO PARTICIPANTE","SOCIO NUMERO"))</f>
        <v>-</v>
      </c>
      <c r="H46" s="123"/>
      <c r="I46" s="137" t="str">
        <f>IF(AND(G46="SOCIO NUMERO",H46="SI"),Proyecto_Actividad!$G$14,IF(AND(G46="SOCIO NUMERO",H46="NO"),Proyecto_Actividad!$H$14,IF(AND(G46="SOCIO PARTICIPANTE",H46="SI"),Proyecto_Actividad!$I$14,IF(AND(G46="SOCIO PARTICIPANTE",H46="NO"),Proyecto_Actividad!$J$14,"-"))))</f>
        <v>-</v>
      </c>
      <c r="J46" s="123"/>
      <c r="K46" s="191" t="str">
        <f>IF(B46="","-",IF(ISERROR(B46=VLOOKUP(B46,ListadoParticipantes!B$3:B$164,1,0)),"DATOS",VLOOKUP(B46,ListadoParticipantes!B$3:L$164,7,0)))</f>
        <v>-</v>
      </c>
      <c r="L46" s="194" t="str">
        <f>IF(B46="","-",IF(ISERROR(B46=VLOOKUP(B46,ListadoParticipantes!B$3:B$164,1,0)),"DATOS",VLOOKUP(B46,ListadoParticipantes!B$3:L$164,8,0)))</f>
        <v>-</v>
      </c>
      <c r="M46" s="191" t="str">
        <f>IF(B46="","-",IF(ISERROR(B46=VLOOKUP(B46,ListadoParticipantes!B$3:B$164,1,0)),"DATOS",VLOOKUP(B46,ListadoParticipantes!B$3:L$164,9,0)))</f>
        <v>-</v>
      </c>
      <c r="N46" s="191" t="str">
        <f>IF(B46="","-",IF(ISERROR(B46=VLOOKUP(B46,ListadoParticipantes!B$3:B$164,1,0)),"DATOS",VLOOKUP(B46,ListadoParticipantes!B$3:L$164,10,0)))</f>
        <v>-</v>
      </c>
      <c r="O46" s="191" t="str">
        <f>IF(B46="","-",IF(ISERROR(B46=VLOOKUP(B46,ListadoParticipantes!B$3:B$164,1,0)),"DATOS",VLOOKUP(B46,ListadoParticipantes!B$3:L$164,11,0)))</f>
        <v>-</v>
      </c>
      <c r="P46" s="121"/>
    </row>
    <row r="47" spans="1:16" x14ac:dyDescent="0.3">
      <c r="A47">
        <v>43</v>
      </c>
      <c r="B47" s="135"/>
      <c r="C47" s="191" t="str">
        <f>IF(B47="","-",IF(ISERROR(B47=VLOOKUP(B47,ListadoParticipantes!B$3:B$164,1,0)),"NUEVO INTRODUCIR DATOS",VLOOKUP(B47,ListadoParticipantes!B$3:L$164,2,0)))</f>
        <v>-</v>
      </c>
      <c r="D47" s="191" t="str">
        <f>IF(B47="","-",IF(ISERROR(B47=VLOOKUP(B47,ListadoParticipantes!B$3:B$164,1,0)),"DATOS",VLOOKUP(B47,ListadoParticipantes!B$3:L$164,3,0)))</f>
        <v>-</v>
      </c>
      <c r="E47" s="192" t="str">
        <f>IF(B47="","-",IF(ISERROR(B47=VLOOKUP(B47,ListadoParticipantes!B$3:B$164,1,0)),"DATOS",VLOOKUP(B47,ListadoParticipantes!B$3:L$164,4,0)))</f>
        <v>-</v>
      </c>
      <c r="F47" s="191" t="str">
        <f>IF(B47="","-",IF(ISERROR(B47=VLOOKUP(B47,ListadoParticipantes!B$3:B$164,1,0)),"DATOS",VLOOKUP(B47,ListadoParticipantes!B$3:L$164,5,0)))</f>
        <v>-</v>
      </c>
      <c r="G47" s="124" t="str">
        <f>IF(B47="","-",IF(ISERROR(B47=VLOOKUP(B47,Socios_Numero!B$2:B$64,1,0)),"SOCIO PARTICIPANTE","SOCIO NUMERO"))</f>
        <v>-</v>
      </c>
      <c r="H47" s="123"/>
      <c r="I47" s="137" t="str">
        <f>IF(AND(G47="SOCIO NUMERO",H47="SI"),Proyecto_Actividad!$G$14,IF(AND(G47="SOCIO NUMERO",H47="NO"),Proyecto_Actividad!$H$14,IF(AND(G47="SOCIO PARTICIPANTE",H47="SI"),Proyecto_Actividad!$I$14,IF(AND(G47="SOCIO PARTICIPANTE",H47="NO"),Proyecto_Actividad!$J$14,"-"))))</f>
        <v>-</v>
      </c>
      <c r="J47" s="123"/>
      <c r="K47" s="191" t="str">
        <f>IF(B47="","-",IF(ISERROR(B47=VLOOKUP(B47,ListadoParticipantes!B$3:B$164,1,0)),"DATOS",VLOOKUP(B47,ListadoParticipantes!B$3:L$164,7,0)))</f>
        <v>-</v>
      </c>
      <c r="L47" s="194" t="str">
        <f>IF(B47="","-",IF(ISERROR(B47=VLOOKUP(B47,ListadoParticipantes!B$3:B$164,1,0)),"DATOS",VLOOKUP(B47,ListadoParticipantes!B$3:L$164,8,0)))</f>
        <v>-</v>
      </c>
      <c r="M47" s="191" t="str">
        <f>IF(B47="","-",IF(ISERROR(B47=VLOOKUP(B47,ListadoParticipantes!B$3:B$164,1,0)),"DATOS",VLOOKUP(B47,ListadoParticipantes!B$3:L$164,9,0)))</f>
        <v>-</v>
      </c>
      <c r="N47" s="191" t="str">
        <f>IF(B47="","-",IF(ISERROR(B47=VLOOKUP(B47,ListadoParticipantes!B$3:B$164,1,0)),"DATOS",VLOOKUP(B47,ListadoParticipantes!B$3:L$164,10,0)))</f>
        <v>-</v>
      </c>
      <c r="O47" s="191" t="str">
        <f>IF(B47="","-",IF(ISERROR(B47=VLOOKUP(B47,ListadoParticipantes!B$3:B$164,1,0)),"DATOS",VLOOKUP(B47,ListadoParticipantes!B$3:L$164,11,0)))</f>
        <v>-</v>
      </c>
      <c r="P47" s="121"/>
    </row>
    <row r="48" spans="1:16" x14ac:dyDescent="0.3">
      <c r="A48">
        <v>44</v>
      </c>
      <c r="B48" s="135"/>
      <c r="C48" s="191" t="str">
        <f>IF(B48="","-",IF(ISERROR(B48=VLOOKUP(B48,ListadoParticipantes!B$3:B$164,1,0)),"NUEVO INTRODUCIR DATOS",VLOOKUP(B48,ListadoParticipantes!B$3:L$164,2,0)))</f>
        <v>-</v>
      </c>
      <c r="D48" s="191" t="str">
        <f>IF(B48="","-",IF(ISERROR(B48=VLOOKUP(B48,ListadoParticipantes!B$3:B$164,1,0)),"DATOS",VLOOKUP(B48,ListadoParticipantes!B$3:L$164,3,0)))</f>
        <v>-</v>
      </c>
      <c r="E48" s="192" t="str">
        <f>IF(B48="","-",IF(ISERROR(B48=VLOOKUP(B48,ListadoParticipantes!B$3:B$164,1,0)),"DATOS",VLOOKUP(B48,ListadoParticipantes!B$3:L$164,4,0)))</f>
        <v>-</v>
      </c>
      <c r="F48" s="191" t="str">
        <f>IF(B48="","-",IF(ISERROR(B48=VLOOKUP(B48,ListadoParticipantes!B$3:B$164,1,0)),"DATOS",VLOOKUP(B48,ListadoParticipantes!B$3:L$164,5,0)))</f>
        <v>-</v>
      </c>
      <c r="G48" s="124" t="str">
        <f>IF(B48="","-",IF(ISERROR(B48=VLOOKUP(B48,Socios_Numero!B$2:B$64,1,0)),"SOCIO PARTICIPANTE","SOCIO NUMERO"))</f>
        <v>-</v>
      </c>
      <c r="H48" s="123"/>
      <c r="I48" s="137" t="str">
        <f>IF(AND(G48="SOCIO NUMERO",H48="SI"),Proyecto_Actividad!$G$14,IF(AND(G48="SOCIO NUMERO",H48="NO"),Proyecto_Actividad!$H$14,IF(AND(G48="SOCIO PARTICIPANTE",H48="SI"),Proyecto_Actividad!$I$14,IF(AND(G48="SOCIO PARTICIPANTE",H48="NO"),Proyecto_Actividad!$J$14,"-"))))</f>
        <v>-</v>
      </c>
      <c r="J48" s="123"/>
      <c r="K48" s="191" t="str">
        <f>IF(B48="","-",IF(ISERROR(B48=VLOOKUP(B48,ListadoParticipantes!B$3:B$164,1,0)),"DATOS",VLOOKUP(B48,ListadoParticipantes!B$3:L$164,7,0)))</f>
        <v>-</v>
      </c>
      <c r="L48" s="194" t="str">
        <f>IF(B48="","-",IF(ISERROR(B48=VLOOKUP(B48,ListadoParticipantes!B$3:B$164,1,0)),"DATOS",VLOOKUP(B48,ListadoParticipantes!B$3:L$164,8,0)))</f>
        <v>-</v>
      </c>
      <c r="M48" s="191" t="str">
        <f>IF(B48="","-",IF(ISERROR(B48=VLOOKUP(B48,ListadoParticipantes!B$3:B$164,1,0)),"DATOS",VLOOKUP(B48,ListadoParticipantes!B$3:L$164,9,0)))</f>
        <v>-</v>
      </c>
      <c r="N48" s="191" t="str">
        <f>IF(B48="","-",IF(ISERROR(B48=VLOOKUP(B48,ListadoParticipantes!B$3:B$164,1,0)),"DATOS",VLOOKUP(B48,ListadoParticipantes!B$3:L$164,10,0)))</f>
        <v>-</v>
      </c>
      <c r="O48" s="191" t="str">
        <f>IF(B48="","-",IF(ISERROR(B48=VLOOKUP(B48,ListadoParticipantes!B$3:B$164,1,0)),"DATOS",VLOOKUP(B48,ListadoParticipantes!B$3:L$164,11,0)))</f>
        <v>-</v>
      </c>
      <c r="P48" s="121"/>
    </row>
    <row r="49" spans="1:16" x14ac:dyDescent="0.3">
      <c r="A49">
        <v>45</v>
      </c>
      <c r="B49" s="135"/>
      <c r="C49" s="191" t="str">
        <f>IF(B49="","-",IF(ISERROR(B49=VLOOKUP(B49,ListadoParticipantes!B$3:B$164,1,0)),"NUEVO INTRODUCIR DATOS",VLOOKUP(B49,ListadoParticipantes!B$3:L$164,2,0)))</f>
        <v>-</v>
      </c>
      <c r="D49" s="191" t="str">
        <f>IF(B49="","-",IF(ISERROR(B49=VLOOKUP(B49,ListadoParticipantes!B$3:B$164,1,0)),"DATOS",VLOOKUP(B49,ListadoParticipantes!B$3:L$164,3,0)))</f>
        <v>-</v>
      </c>
      <c r="E49" s="192" t="str">
        <f>IF(B49="","-",IF(ISERROR(B49=VLOOKUP(B49,ListadoParticipantes!B$3:B$164,1,0)),"DATOS",VLOOKUP(B49,ListadoParticipantes!B$3:L$164,4,0)))</f>
        <v>-</v>
      </c>
      <c r="F49" s="191" t="str">
        <f>IF(B49="","-",IF(ISERROR(B49=VLOOKUP(B49,ListadoParticipantes!B$3:B$164,1,0)),"DATOS",VLOOKUP(B49,ListadoParticipantes!B$3:L$164,5,0)))</f>
        <v>-</v>
      </c>
      <c r="G49" s="124" t="str">
        <f>IF(B49="","-",IF(ISERROR(B49=VLOOKUP(B49,Socios_Numero!B$2:B$64,1,0)),"SOCIO PARTICIPANTE","SOCIO NUMERO"))</f>
        <v>-</v>
      </c>
      <c r="H49" s="123"/>
      <c r="I49" s="137" t="str">
        <f>IF(AND(G49="SOCIO NUMERO",H49="SI"),Proyecto_Actividad!$G$14,IF(AND(G49="SOCIO NUMERO",H49="NO"),Proyecto_Actividad!$H$14,IF(AND(G49="SOCIO PARTICIPANTE",H49="SI"),Proyecto_Actividad!$I$14,IF(AND(G49="SOCIO PARTICIPANTE",H49="NO"),Proyecto_Actividad!$J$14,"-"))))</f>
        <v>-</v>
      </c>
      <c r="J49" s="123"/>
      <c r="K49" s="191" t="str">
        <f>IF(B49="","-",IF(ISERROR(B49=VLOOKUP(B49,ListadoParticipantes!B$3:B$164,1,0)),"DATOS",VLOOKUP(B49,ListadoParticipantes!B$3:L$164,7,0)))</f>
        <v>-</v>
      </c>
      <c r="L49" s="194" t="str">
        <f>IF(B49="","-",IF(ISERROR(B49=VLOOKUP(B49,ListadoParticipantes!B$3:B$164,1,0)),"DATOS",VLOOKUP(B49,ListadoParticipantes!B$3:L$164,8,0)))</f>
        <v>-</v>
      </c>
      <c r="M49" s="191" t="str">
        <f>IF(B49="","-",IF(ISERROR(B49=VLOOKUP(B49,ListadoParticipantes!B$3:B$164,1,0)),"DATOS",VLOOKUP(B49,ListadoParticipantes!B$3:L$164,9,0)))</f>
        <v>-</v>
      </c>
      <c r="N49" s="191" t="str">
        <f>IF(B49="","-",IF(ISERROR(B49=VLOOKUP(B49,ListadoParticipantes!B$3:B$164,1,0)),"DATOS",VLOOKUP(B49,ListadoParticipantes!B$3:L$164,10,0)))</f>
        <v>-</v>
      </c>
      <c r="O49" s="191" t="str">
        <f>IF(B49="","-",IF(ISERROR(B49=VLOOKUP(B49,ListadoParticipantes!B$3:B$164,1,0)),"DATOS",VLOOKUP(B49,ListadoParticipantes!B$3:L$164,11,0)))</f>
        <v>-</v>
      </c>
      <c r="P49" s="121"/>
    </row>
    <row r="50" spans="1:16" x14ac:dyDescent="0.3">
      <c r="A50">
        <v>46</v>
      </c>
      <c r="B50" s="135"/>
      <c r="C50" s="191" t="str">
        <f>IF(B50="","-",IF(ISERROR(B50=VLOOKUP(B50,ListadoParticipantes!B$3:B$164,1,0)),"NUEVO INTRODUCIR DATOS",VLOOKUP(B50,ListadoParticipantes!B$3:L$164,2,0)))</f>
        <v>-</v>
      </c>
      <c r="D50" s="191" t="str">
        <f>IF(B50="","-",IF(ISERROR(B50=VLOOKUP(B50,ListadoParticipantes!B$3:B$164,1,0)),"DATOS",VLOOKUP(B50,ListadoParticipantes!B$3:L$164,3,0)))</f>
        <v>-</v>
      </c>
      <c r="E50" s="192" t="str">
        <f>IF(B50="","-",IF(ISERROR(B50=VLOOKUP(B50,ListadoParticipantes!B$3:B$164,1,0)),"DATOS",VLOOKUP(B50,ListadoParticipantes!B$3:L$164,4,0)))</f>
        <v>-</v>
      </c>
      <c r="F50" s="191" t="str">
        <f>IF(B50="","-",IF(ISERROR(B50=VLOOKUP(B50,ListadoParticipantes!B$3:B$164,1,0)),"DATOS",VLOOKUP(B50,ListadoParticipantes!B$3:L$164,5,0)))</f>
        <v>-</v>
      </c>
      <c r="G50" s="124" t="str">
        <f>IF(B50="","-",IF(ISERROR(B50=VLOOKUP(B50,Socios_Numero!B$2:B$64,1,0)),"SOCIO PARTICIPANTE","SOCIO NUMERO"))</f>
        <v>-</v>
      </c>
      <c r="H50" s="123"/>
      <c r="I50" s="137" t="str">
        <f>IF(AND(G50="SOCIO NUMERO",H50="SI"),Proyecto_Actividad!$G$14,IF(AND(G50="SOCIO NUMERO",H50="NO"),Proyecto_Actividad!$H$14,IF(AND(G50="SOCIO PARTICIPANTE",H50="SI"),Proyecto_Actividad!$I$14,IF(AND(G50="SOCIO PARTICIPANTE",H50="NO"),Proyecto_Actividad!$J$14,"-"))))</f>
        <v>-</v>
      </c>
      <c r="J50" s="123"/>
      <c r="K50" s="191" t="str">
        <f>IF(B50="","-",IF(ISERROR(B50=VLOOKUP(B50,ListadoParticipantes!B$3:B$164,1,0)),"DATOS",VLOOKUP(B50,ListadoParticipantes!B$3:L$164,7,0)))</f>
        <v>-</v>
      </c>
      <c r="L50" s="194" t="str">
        <f>IF(B50="","-",IF(ISERROR(B50=VLOOKUP(B50,ListadoParticipantes!B$3:B$164,1,0)),"DATOS",VLOOKUP(B50,ListadoParticipantes!B$3:L$164,8,0)))</f>
        <v>-</v>
      </c>
      <c r="M50" s="191" t="str">
        <f>IF(B50="","-",IF(ISERROR(B50=VLOOKUP(B50,ListadoParticipantes!B$3:B$164,1,0)),"DATOS",VLOOKUP(B50,ListadoParticipantes!B$3:L$164,9,0)))</f>
        <v>-</v>
      </c>
      <c r="N50" s="191" t="str">
        <f>IF(B50="","-",IF(ISERROR(B50=VLOOKUP(B50,ListadoParticipantes!B$3:B$164,1,0)),"DATOS",VLOOKUP(B50,ListadoParticipantes!B$3:L$164,10,0)))</f>
        <v>-</v>
      </c>
      <c r="O50" s="191" t="str">
        <f>IF(B50="","-",IF(ISERROR(B50=VLOOKUP(B50,ListadoParticipantes!B$3:B$164,1,0)),"DATOS",VLOOKUP(B50,ListadoParticipantes!B$3:L$164,11,0)))</f>
        <v>-</v>
      </c>
      <c r="P50" s="121"/>
    </row>
    <row r="51" spans="1:16" x14ac:dyDescent="0.3">
      <c r="A51">
        <v>47</v>
      </c>
      <c r="B51" s="135"/>
      <c r="C51" s="191" t="str">
        <f>IF(B51="","-",IF(ISERROR(B51=VLOOKUP(B51,ListadoParticipantes!B$3:B$164,1,0)),"NUEVO INTRODUCIR DATOS",VLOOKUP(B51,ListadoParticipantes!B$3:L$164,2,0)))</f>
        <v>-</v>
      </c>
      <c r="D51" s="191" t="str">
        <f>IF(B51="","-",IF(ISERROR(B51=VLOOKUP(B51,ListadoParticipantes!B$3:B$164,1,0)),"DATOS",VLOOKUP(B51,ListadoParticipantes!B$3:L$164,3,0)))</f>
        <v>-</v>
      </c>
      <c r="E51" s="192" t="str">
        <f>IF(B51="","-",IF(ISERROR(B51=VLOOKUP(B51,ListadoParticipantes!B$3:B$164,1,0)),"DATOS",VLOOKUP(B51,ListadoParticipantes!B$3:L$164,4,0)))</f>
        <v>-</v>
      </c>
      <c r="F51" s="191" t="str">
        <f>IF(B51="","-",IF(ISERROR(B51=VLOOKUP(B51,ListadoParticipantes!B$3:B$164,1,0)),"DATOS",VLOOKUP(B51,ListadoParticipantes!B$3:L$164,5,0)))</f>
        <v>-</v>
      </c>
      <c r="G51" s="124" t="str">
        <f>IF(B51="","-",IF(ISERROR(B51=VLOOKUP(B51,Socios_Numero!B$2:B$64,1,0)),"SOCIO PARTICIPANTE","SOCIO NUMERO"))</f>
        <v>-</v>
      </c>
      <c r="H51" s="123"/>
      <c r="I51" s="137" t="str">
        <f>IF(AND(G51="SOCIO NUMERO",H51="SI"),Proyecto_Actividad!$G$14,IF(AND(G51="SOCIO NUMERO",H51="NO"),Proyecto_Actividad!$H$14,IF(AND(G51="SOCIO PARTICIPANTE",H51="SI"),Proyecto_Actividad!$I$14,IF(AND(G51="SOCIO PARTICIPANTE",H51="NO"),Proyecto_Actividad!$J$14,"-"))))</f>
        <v>-</v>
      </c>
      <c r="J51" s="123"/>
      <c r="K51" s="191" t="str">
        <f>IF(B51="","-",IF(ISERROR(B51=VLOOKUP(B51,ListadoParticipantes!B$3:B$164,1,0)),"DATOS",VLOOKUP(B51,ListadoParticipantes!B$3:L$164,7,0)))</f>
        <v>-</v>
      </c>
      <c r="L51" s="194" t="str">
        <f>IF(B51="","-",IF(ISERROR(B51=VLOOKUP(B51,ListadoParticipantes!B$3:B$164,1,0)),"DATOS",VLOOKUP(B51,ListadoParticipantes!B$3:L$164,8,0)))</f>
        <v>-</v>
      </c>
      <c r="M51" s="191" t="str">
        <f>IF(B51="","-",IF(ISERROR(B51=VLOOKUP(B51,ListadoParticipantes!B$3:B$164,1,0)),"DATOS",VLOOKUP(B51,ListadoParticipantes!B$3:L$164,9,0)))</f>
        <v>-</v>
      </c>
      <c r="N51" s="191" t="str">
        <f>IF(B51="","-",IF(ISERROR(B51=VLOOKUP(B51,ListadoParticipantes!B$3:B$164,1,0)),"DATOS",VLOOKUP(B51,ListadoParticipantes!B$3:L$164,10,0)))</f>
        <v>-</v>
      </c>
      <c r="O51" s="191" t="str">
        <f>IF(B51="","-",IF(ISERROR(B51=VLOOKUP(B51,ListadoParticipantes!B$3:B$164,1,0)),"DATOS",VLOOKUP(B51,ListadoParticipantes!B$3:L$164,11,0)))</f>
        <v>-</v>
      </c>
      <c r="P51" s="121"/>
    </row>
    <row r="52" spans="1:16" x14ac:dyDescent="0.3">
      <c r="A52">
        <v>48</v>
      </c>
      <c r="B52" s="135"/>
      <c r="C52" s="191" t="str">
        <f>IF(B52="","-",IF(ISERROR(B52=VLOOKUP(B52,ListadoParticipantes!B$3:B$164,1,0)),"NUEVO INTRODUCIR DATOS",VLOOKUP(B52,ListadoParticipantes!B$3:L$164,2,0)))</f>
        <v>-</v>
      </c>
      <c r="D52" s="191" t="str">
        <f>IF(B52="","-",IF(ISERROR(B52=VLOOKUP(B52,ListadoParticipantes!B$3:B$164,1,0)),"DATOS",VLOOKUP(B52,ListadoParticipantes!B$3:L$164,3,0)))</f>
        <v>-</v>
      </c>
      <c r="E52" s="192" t="str">
        <f>IF(B52="","-",IF(ISERROR(B52=VLOOKUP(B52,ListadoParticipantes!B$3:B$164,1,0)),"DATOS",VLOOKUP(B52,ListadoParticipantes!B$3:L$164,4,0)))</f>
        <v>-</v>
      </c>
      <c r="F52" s="191" t="str">
        <f>IF(B52="","-",IF(ISERROR(B52=VLOOKUP(B52,ListadoParticipantes!B$3:B$164,1,0)),"DATOS",VLOOKUP(B52,ListadoParticipantes!B$3:L$164,5,0)))</f>
        <v>-</v>
      </c>
      <c r="G52" s="124" t="str">
        <f>IF(B52="","-",IF(ISERROR(B52=VLOOKUP(B52,Socios_Numero!B$2:B$64,1,0)),"SOCIO PARTICIPANTE","SOCIO NUMERO"))</f>
        <v>-</v>
      </c>
      <c r="H52" s="123"/>
      <c r="I52" s="137" t="str">
        <f>IF(AND(G52="SOCIO NUMERO",H52="SI"),Proyecto_Actividad!$G$14,IF(AND(G52="SOCIO NUMERO",H52="NO"),Proyecto_Actividad!$H$14,IF(AND(G52="SOCIO PARTICIPANTE",H52="SI"),Proyecto_Actividad!$I$14,IF(AND(G52="SOCIO PARTICIPANTE",H52="NO"),Proyecto_Actividad!$J$14,"-"))))</f>
        <v>-</v>
      </c>
      <c r="J52" s="123"/>
      <c r="K52" s="191" t="str">
        <f>IF(B52="","-",IF(ISERROR(B52=VLOOKUP(B52,ListadoParticipantes!B$3:B$164,1,0)),"DATOS",VLOOKUP(B52,ListadoParticipantes!B$3:L$164,7,0)))</f>
        <v>-</v>
      </c>
      <c r="L52" s="194" t="str">
        <f>IF(B52="","-",IF(ISERROR(B52=VLOOKUP(B52,ListadoParticipantes!B$3:B$164,1,0)),"DATOS",VLOOKUP(B52,ListadoParticipantes!B$3:L$164,8,0)))</f>
        <v>-</v>
      </c>
      <c r="M52" s="191" t="str">
        <f>IF(B52="","-",IF(ISERROR(B52=VLOOKUP(B52,ListadoParticipantes!B$3:B$164,1,0)),"DATOS",VLOOKUP(B52,ListadoParticipantes!B$3:L$164,9,0)))</f>
        <v>-</v>
      </c>
      <c r="N52" s="191" t="str">
        <f>IF(B52="","-",IF(ISERROR(B52=VLOOKUP(B52,ListadoParticipantes!B$3:B$164,1,0)),"DATOS",VLOOKUP(B52,ListadoParticipantes!B$3:L$164,10,0)))</f>
        <v>-</v>
      </c>
      <c r="O52" s="191" t="str">
        <f>IF(B52="","-",IF(ISERROR(B52=VLOOKUP(B52,ListadoParticipantes!B$3:B$164,1,0)),"DATOS",VLOOKUP(B52,ListadoParticipantes!B$3:L$164,11,0)))</f>
        <v>-</v>
      </c>
      <c r="P52" s="121"/>
    </row>
    <row r="53" spans="1:16" x14ac:dyDescent="0.3">
      <c r="A53">
        <v>49</v>
      </c>
      <c r="B53" s="135"/>
      <c r="C53" s="191" t="str">
        <f>IF(B53="","-",IF(ISERROR(B53=VLOOKUP(B53,ListadoParticipantes!B$3:B$164,1,0)),"NUEVO INTRODUCIR DATOS",VLOOKUP(B53,ListadoParticipantes!B$3:L$164,2,0)))</f>
        <v>-</v>
      </c>
      <c r="D53" s="191" t="str">
        <f>IF(B53="","-",IF(ISERROR(B53=VLOOKUP(B53,ListadoParticipantes!B$3:B$164,1,0)),"DATOS",VLOOKUP(B53,ListadoParticipantes!B$3:L$164,3,0)))</f>
        <v>-</v>
      </c>
      <c r="E53" s="192" t="str">
        <f>IF(B53="","-",IF(ISERROR(B53=VLOOKUP(B53,ListadoParticipantes!B$3:B$164,1,0)),"DATOS",VLOOKUP(B53,ListadoParticipantes!B$3:L$164,4,0)))</f>
        <v>-</v>
      </c>
      <c r="F53" s="191" t="str">
        <f>IF(B53="","-",IF(ISERROR(B53=VLOOKUP(B53,ListadoParticipantes!B$3:B$164,1,0)),"DATOS",VLOOKUP(B53,ListadoParticipantes!B$3:L$164,5,0)))</f>
        <v>-</v>
      </c>
      <c r="G53" s="124" t="str">
        <f>IF(B53="","-",IF(ISERROR(B53=VLOOKUP(B53,Socios_Numero!B$2:B$64,1,0)),"SOCIO PARTICIPANTE","SOCIO NUMERO"))</f>
        <v>-</v>
      </c>
      <c r="H53" s="123"/>
      <c r="I53" s="137" t="str">
        <f>IF(AND(G53="SOCIO NUMERO",H53="SI"),Proyecto_Actividad!$G$14,IF(AND(G53="SOCIO NUMERO",H53="NO"),Proyecto_Actividad!$H$14,IF(AND(G53="SOCIO PARTICIPANTE",H53="SI"),Proyecto_Actividad!$I$14,IF(AND(G53="SOCIO PARTICIPANTE",H53="NO"),Proyecto_Actividad!$J$14,"-"))))</f>
        <v>-</v>
      </c>
      <c r="J53" s="123"/>
      <c r="K53" s="191" t="str">
        <f>IF(B53="","-",IF(ISERROR(B53=VLOOKUP(B53,ListadoParticipantes!B$3:B$164,1,0)),"DATOS",VLOOKUP(B53,ListadoParticipantes!B$3:L$164,7,0)))</f>
        <v>-</v>
      </c>
      <c r="L53" s="194" t="str">
        <f>IF(B53="","-",IF(ISERROR(B53=VLOOKUP(B53,ListadoParticipantes!B$3:B$164,1,0)),"DATOS",VLOOKUP(B53,ListadoParticipantes!B$3:L$164,8,0)))</f>
        <v>-</v>
      </c>
      <c r="M53" s="191" t="str">
        <f>IF(B53="","-",IF(ISERROR(B53=VLOOKUP(B53,ListadoParticipantes!B$3:B$164,1,0)),"DATOS",VLOOKUP(B53,ListadoParticipantes!B$3:L$164,9,0)))</f>
        <v>-</v>
      </c>
      <c r="N53" s="191" t="str">
        <f>IF(B53="","-",IF(ISERROR(B53=VLOOKUP(B53,ListadoParticipantes!B$3:B$164,1,0)),"DATOS",VLOOKUP(B53,ListadoParticipantes!B$3:L$164,10,0)))</f>
        <v>-</v>
      </c>
      <c r="O53" s="191" t="str">
        <f>IF(B53="","-",IF(ISERROR(B53=VLOOKUP(B53,ListadoParticipantes!B$3:B$164,1,0)),"DATOS",VLOOKUP(B53,ListadoParticipantes!B$3:L$164,11,0)))</f>
        <v>-</v>
      </c>
      <c r="P53" s="121"/>
    </row>
    <row r="54" spans="1:16" x14ac:dyDescent="0.3">
      <c r="A54">
        <v>50</v>
      </c>
      <c r="B54" s="141"/>
      <c r="C54" s="191" t="str">
        <f>IF(B54="","-",IF(ISERROR(B54=VLOOKUP(B54,ListadoParticipantes!B$3:B$164,1,0)),"NUEVO INTRODUCIR DATOS",VLOOKUP(B54,ListadoParticipantes!B$3:L$164,2,0)))</f>
        <v>-</v>
      </c>
      <c r="D54" s="191" t="str">
        <f>IF(B54="","-",IF(ISERROR(B54=VLOOKUP(B54,ListadoParticipantes!B$3:B$164,1,0)),"DATOS",VLOOKUP(B54,ListadoParticipantes!B$3:L$164,3,0)))</f>
        <v>-</v>
      </c>
      <c r="E54" s="192" t="str">
        <f>IF(B54="","-",IF(ISERROR(B54=VLOOKUP(B54,ListadoParticipantes!B$3:B$164,1,0)),"DATOS",VLOOKUP(B54,ListadoParticipantes!B$3:L$164,4,0)))</f>
        <v>-</v>
      </c>
      <c r="F54" s="191" t="str">
        <f>IF(B54="","-",IF(ISERROR(B54=VLOOKUP(B54,ListadoParticipantes!B$3:B$164,1,0)),"DATOS",VLOOKUP(B54,ListadoParticipantes!B$3:L$164,5,0)))</f>
        <v>-</v>
      </c>
      <c r="G54" s="142" t="str">
        <f>IF(B54="","-",IF(ISERROR(B54=VLOOKUP(B54,Socios_Numero!B$2:B$64,1,0)),"SOCIO PARTICIPANTE","SOCIO NUMERO"))</f>
        <v>-</v>
      </c>
      <c r="H54" s="123"/>
      <c r="I54" s="137" t="str">
        <f>IF(AND(G54="SOCIO NUMERO",H54="SI"),Proyecto_Actividad!$G$14,IF(AND(G54="SOCIO NUMERO",H54="NO"),Proyecto_Actividad!$H$14,IF(AND(G54="SOCIO PARTICIPANTE",H54="SI"),Proyecto_Actividad!$I$14,IF(AND(G54="SOCIO PARTICIPANTE",H54="NO"),Proyecto_Actividad!$J$14,"-"))))</f>
        <v>-</v>
      </c>
      <c r="J54" s="123"/>
      <c r="K54" s="191" t="str">
        <f>IF(B54="","-",IF(ISERROR(B54=VLOOKUP(B54,ListadoParticipantes!B$3:B$164,1,0)),"DATOS",VLOOKUP(B54,ListadoParticipantes!B$3:L$164,7,0)))</f>
        <v>-</v>
      </c>
      <c r="L54" s="194" t="str">
        <f>IF(B54="","-",IF(ISERROR(B54=VLOOKUP(B54,ListadoParticipantes!B$3:B$164,1,0)),"DATOS",VLOOKUP(B54,ListadoParticipantes!B$3:L$164,8,0)))</f>
        <v>-</v>
      </c>
      <c r="M54" s="191" t="str">
        <f>IF(B54="","-",IF(ISERROR(B54=VLOOKUP(B54,ListadoParticipantes!B$3:B$164,1,0)),"DATOS",VLOOKUP(B54,ListadoParticipantes!B$3:L$164,9,0)))</f>
        <v>-</v>
      </c>
      <c r="N54" s="191" t="str">
        <f>IF(B54="","-",IF(ISERROR(B54=VLOOKUP(B54,ListadoParticipantes!B$3:B$164,1,0)),"DATOS",VLOOKUP(B54,ListadoParticipantes!B$3:L$164,10,0)))</f>
        <v>-</v>
      </c>
      <c r="O54" s="191" t="str">
        <f>IF(B54="","-",IF(ISERROR(B54=VLOOKUP(B54,ListadoParticipantes!B$3:B$164,1,0)),"DATOS",VLOOKUP(B54,ListadoParticipantes!B$3:L$164,11,0)))</f>
        <v>-</v>
      </c>
      <c r="P54" s="121"/>
    </row>
    <row r="55" spans="1:16" x14ac:dyDescent="0.3">
      <c r="A55">
        <v>51</v>
      </c>
      <c r="B55" s="141"/>
      <c r="C55" s="191" t="str">
        <f>IF(B55="","-",IF(ISERROR(B55=VLOOKUP(B55,ListadoParticipantes!B$3:B$164,1,0)),"NUEVO INTRODUCIR DATOS",VLOOKUP(B55,ListadoParticipantes!B$3:L$164,2,0)))</f>
        <v>-</v>
      </c>
      <c r="D55" s="191" t="str">
        <f>IF(B55="","-",IF(ISERROR(B55=VLOOKUP(B55,ListadoParticipantes!B$3:B$164,1,0)),"DATOS",VLOOKUP(B55,ListadoParticipantes!B$3:L$164,3,0)))</f>
        <v>-</v>
      </c>
      <c r="E55" s="192" t="str">
        <f>IF(B55="","-",IF(ISERROR(B55=VLOOKUP(B55,ListadoParticipantes!B$3:B$164,1,0)),"DATOS",VLOOKUP(B55,ListadoParticipantes!B$3:L$164,4,0)))</f>
        <v>-</v>
      </c>
      <c r="F55" s="191" t="str">
        <f>IF(B55="","-",IF(ISERROR(B55=VLOOKUP(B55,ListadoParticipantes!B$3:B$164,1,0)),"DATOS",VLOOKUP(B55,ListadoParticipantes!B$3:L$164,5,0)))</f>
        <v>-</v>
      </c>
      <c r="G55" s="142" t="str">
        <f>IF(B55="","-",IF(ISERROR(B55=VLOOKUP(B55,Socios_Numero!B$2:B$64,1,0)),"SOCIO PARTICIPANTE","SOCIO NUMERO"))</f>
        <v>-</v>
      </c>
      <c r="H55" s="123"/>
      <c r="I55" s="137" t="str">
        <f>IF(AND(G55="SOCIO NUMERO",H55="SI"),Proyecto_Actividad!$G$14,IF(AND(G55="SOCIO NUMERO",H55="NO"),Proyecto_Actividad!$H$14,IF(AND(G55="SOCIO PARTICIPANTE",H55="SI"),Proyecto_Actividad!$I$14,IF(AND(G55="SOCIO PARTICIPANTE",H55="NO"),Proyecto_Actividad!$J$14,"-"))))</f>
        <v>-</v>
      </c>
      <c r="J55" s="123"/>
      <c r="K55" s="191" t="str">
        <f>IF(B55="","-",IF(ISERROR(B55=VLOOKUP(B55,ListadoParticipantes!B$3:B$164,1,0)),"DATOS",VLOOKUP(B55,ListadoParticipantes!B$3:L$164,7,0)))</f>
        <v>-</v>
      </c>
      <c r="L55" s="194" t="str">
        <f>IF(B55="","-",IF(ISERROR(B55=VLOOKUP(B55,ListadoParticipantes!B$3:B$164,1,0)),"DATOS",VLOOKUP(B55,ListadoParticipantes!B$3:L$164,8,0)))</f>
        <v>-</v>
      </c>
      <c r="M55" s="191" t="str">
        <f>IF(B55="","-",IF(ISERROR(B55=VLOOKUP(B55,ListadoParticipantes!B$3:B$164,1,0)),"DATOS",VLOOKUP(B55,ListadoParticipantes!B$3:L$164,9,0)))</f>
        <v>-</v>
      </c>
      <c r="N55" s="191" t="str">
        <f>IF(B55="","-",IF(ISERROR(B55=VLOOKUP(B55,ListadoParticipantes!B$3:B$164,1,0)),"DATOS",VLOOKUP(B55,ListadoParticipantes!B$3:L$164,10,0)))</f>
        <v>-</v>
      </c>
      <c r="O55" s="191" t="str">
        <f>IF(B55="","-",IF(ISERROR(B55=VLOOKUP(B55,ListadoParticipantes!B$3:B$164,1,0)),"DATOS",VLOOKUP(B55,ListadoParticipantes!B$3:L$164,11,0)))</f>
        <v>-</v>
      </c>
      <c r="P55" s="121"/>
    </row>
    <row r="56" spans="1:16" x14ac:dyDescent="0.3">
      <c r="A56">
        <v>52</v>
      </c>
      <c r="B56" s="141"/>
      <c r="C56" s="191" t="str">
        <f>IF(B56="","-",IF(ISERROR(B56=VLOOKUP(B56,ListadoParticipantes!B$3:B$164,1,0)),"NUEVO INTRODUCIR DATOS",VLOOKUP(B56,ListadoParticipantes!B$3:L$164,2,0)))</f>
        <v>-</v>
      </c>
      <c r="D56" s="191" t="str">
        <f>IF(B56="","-",IF(ISERROR(B56=VLOOKUP(B56,ListadoParticipantes!B$3:B$164,1,0)),"DATOS",VLOOKUP(B56,ListadoParticipantes!B$3:L$164,3,0)))</f>
        <v>-</v>
      </c>
      <c r="E56" s="192" t="str">
        <f>IF(B56="","-",IF(ISERROR(B56=VLOOKUP(B56,ListadoParticipantes!B$3:B$164,1,0)),"DATOS",VLOOKUP(B56,ListadoParticipantes!B$3:L$164,4,0)))</f>
        <v>-</v>
      </c>
      <c r="F56" s="191" t="str">
        <f>IF(B56="","-",IF(ISERROR(B56=VLOOKUP(B56,ListadoParticipantes!B$3:B$164,1,0)),"DATOS",VLOOKUP(B56,ListadoParticipantes!B$3:L$164,5,0)))</f>
        <v>-</v>
      </c>
      <c r="G56" s="142" t="str">
        <f>IF(B56="","-",IF(ISERROR(B56=VLOOKUP(B56,Socios_Numero!B$2:B$64,1,0)),"SOCIO PARTICIPANTE","SOCIO NUMERO"))</f>
        <v>-</v>
      </c>
      <c r="H56" s="123"/>
      <c r="I56" s="137" t="str">
        <f>IF(AND(G56="SOCIO NUMERO",H56="SI"),Proyecto_Actividad!$G$14,IF(AND(G56="SOCIO NUMERO",H56="NO"),Proyecto_Actividad!$H$14,IF(AND(G56="SOCIO PARTICIPANTE",H56="SI"),Proyecto_Actividad!$I$14,IF(AND(G56="SOCIO PARTICIPANTE",H56="NO"),Proyecto_Actividad!$J$14,"-"))))</f>
        <v>-</v>
      </c>
      <c r="J56" s="123"/>
      <c r="K56" s="191" t="str">
        <f>IF(B56="","-",IF(ISERROR(B56=VLOOKUP(B56,ListadoParticipantes!B$3:B$164,1,0)),"DATOS",VLOOKUP(B56,ListadoParticipantes!B$3:L$164,7,0)))</f>
        <v>-</v>
      </c>
      <c r="L56" s="194" t="str">
        <f>IF(B56="","-",IF(ISERROR(B56=VLOOKUP(B56,ListadoParticipantes!B$3:B$164,1,0)),"DATOS",VLOOKUP(B56,ListadoParticipantes!B$3:L$164,8,0)))</f>
        <v>-</v>
      </c>
      <c r="M56" s="191" t="str">
        <f>IF(B56="","-",IF(ISERROR(B56=VLOOKUP(B56,ListadoParticipantes!B$3:B$164,1,0)),"DATOS",VLOOKUP(B56,ListadoParticipantes!B$3:L$164,9,0)))</f>
        <v>-</v>
      </c>
      <c r="N56" s="191" t="str">
        <f>IF(B56="","-",IF(ISERROR(B56=VLOOKUP(B56,ListadoParticipantes!B$3:B$164,1,0)),"DATOS",VLOOKUP(B56,ListadoParticipantes!B$3:L$164,10,0)))</f>
        <v>-</v>
      </c>
      <c r="O56" s="191" t="str">
        <f>IF(B56="","-",IF(ISERROR(B56=VLOOKUP(B56,ListadoParticipantes!B$3:B$164,1,0)),"DATOS",VLOOKUP(B56,ListadoParticipantes!B$3:L$164,11,0)))</f>
        <v>-</v>
      </c>
      <c r="P56" s="121"/>
    </row>
    <row r="57" spans="1:16" x14ac:dyDescent="0.3">
      <c r="A57">
        <v>53</v>
      </c>
      <c r="B57" s="141"/>
      <c r="C57" s="191" t="str">
        <f>IF(B57="","-",IF(ISERROR(B57=VLOOKUP(B57,ListadoParticipantes!B$3:B$164,1,0)),"NUEVO INTRODUCIR DATOS",VLOOKUP(B57,ListadoParticipantes!B$3:L$164,2,0)))</f>
        <v>-</v>
      </c>
      <c r="D57" s="191" t="str">
        <f>IF(B57="","-",IF(ISERROR(B57=VLOOKUP(B57,ListadoParticipantes!B$3:B$164,1,0)),"DATOS",VLOOKUP(B57,ListadoParticipantes!B$3:L$164,3,0)))</f>
        <v>-</v>
      </c>
      <c r="E57" s="192" t="str">
        <f>IF(B57="","-",IF(ISERROR(B57=VLOOKUP(B57,ListadoParticipantes!B$3:B$164,1,0)),"DATOS",VLOOKUP(B57,ListadoParticipantes!B$3:L$164,4,0)))</f>
        <v>-</v>
      </c>
      <c r="F57" s="191" t="str">
        <f>IF(B57="","-",IF(ISERROR(B57=VLOOKUP(B57,ListadoParticipantes!B$3:B$164,1,0)),"DATOS",VLOOKUP(B57,ListadoParticipantes!B$3:L$164,5,0)))</f>
        <v>-</v>
      </c>
      <c r="G57" s="142" t="str">
        <f>IF(B57="","-",IF(ISERROR(B57=VLOOKUP(B57,Socios_Numero!B$2:B$64,1,0)),"SOCIO PARTICIPANTE","SOCIO NUMERO"))</f>
        <v>-</v>
      </c>
      <c r="H57" s="123"/>
      <c r="I57" s="137" t="str">
        <f>IF(AND(G57="SOCIO NUMERO",H57="SI"),Proyecto_Actividad!$G$14,IF(AND(G57="SOCIO NUMERO",H57="NO"),Proyecto_Actividad!$H$14,IF(AND(G57="SOCIO PARTICIPANTE",H57="SI"),Proyecto_Actividad!$I$14,IF(AND(G57="SOCIO PARTICIPANTE",H57="NO"),Proyecto_Actividad!$J$14,"-"))))</f>
        <v>-</v>
      </c>
      <c r="J57" s="123"/>
      <c r="K57" s="191" t="str">
        <f>IF(B57="","-",IF(ISERROR(B57=VLOOKUP(B57,ListadoParticipantes!B$3:B$164,1,0)),"DATOS",VLOOKUP(B57,ListadoParticipantes!B$3:L$164,7,0)))</f>
        <v>-</v>
      </c>
      <c r="L57" s="194" t="str">
        <f>IF(B57="","-",IF(ISERROR(B57=VLOOKUP(B57,ListadoParticipantes!B$3:B$164,1,0)),"DATOS",VLOOKUP(B57,ListadoParticipantes!B$3:L$164,8,0)))</f>
        <v>-</v>
      </c>
      <c r="M57" s="191" t="str">
        <f>IF(B57="","-",IF(ISERROR(B57=VLOOKUP(B57,ListadoParticipantes!B$3:B$164,1,0)),"DATOS",VLOOKUP(B57,ListadoParticipantes!B$3:L$164,9,0)))</f>
        <v>-</v>
      </c>
      <c r="N57" s="191" t="str">
        <f>IF(B57="","-",IF(ISERROR(B57=VLOOKUP(B57,ListadoParticipantes!B$3:B$164,1,0)),"DATOS",VLOOKUP(B57,ListadoParticipantes!B$3:L$164,10,0)))</f>
        <v>-</v>
      </c>
      <c r="O57" s="191" t="str">
        <f>IF(B57="","-",IF(ISERROR(B57=VLOOKUP(B57,ListadoParticipantes!B$3:B$164,1,0)),"DATOS",VLOOKUP(B57,ListadoParticipantes!B$3:L$164,11,0)))</f>
        <v>-</v>
      </c>
      <c r="P57" s="121"/>
    </row>
    <row r="58" spans="1:16" x14ac:dyDescent="0.3">
      <c r="A58">
        <v>54</v>
      </c>
      <c r="B58" s="141"/>
      <c r="C58" s="191" t="str">
        <f>IF(B58="","-",IF(ISERROR(B58=VLOOKUP(B58,ListadoParticipantes!B$3:B$164,1,0)),"NUEVO INTRODUCIR DATOS",VLOOKUP(B58,ListadoParticipantes!B$3:L$164,2,0)))</f>
        <v>-</v>
      </c>
      <c r="D58" s="191" t="str">
        <f>IF(B58="","-",IF(ISERROR(B58=VLOOKUP(B58,ListadoParticipantes!B$3:B$164,1,0)),"DATOS",VLOOKUP(B58,ListadoParticipantes!B$3:L$164,3,0)))</f>
        <v>-</v>
      </c>
      <c r="E58" s="192" t="str">
        <f>IF(B58="","-",IF(ISERROR(B58=VLOOKUP(B58,ListadoParticipantes!B$3:B$164,1,0)),"DATOS",VLOOKUP(B58,ListadoParticipantes!B$3:L$164,4,0)))</f>
        <v>-</v>
      </c>
      <c r="F58" s="191" t="str">
        <f>IF(B58="","-",IF(ISERROR(B58=VLOOKUP(B58,ListadoParticipantes!B$3:B$164,1,0)),"DATOS",VLOOKUP(B58,ListadoParticipantes!B$3:L$164,5,0)))</f>
        <v>-</v>
      </c>
      <c r="G58" s="142" t="str">
        <f>IF(B58="","-",IF(ISERROR(B58=VLOOKUP(B58,Socios_Numero!B$2:B$64,1,0)),"SOCIO PARTICIPANTE","SOCIO NUMERO"))</f>
        <v>-</v>
      </c>
      <c r="H58" s="123"/>
      <c r="I58" s="137" t="str">
        <f>IF(AND(G58="SOCIO NUMERO",H58="SI"),Proyecto_Actividad!$G$14,IF(AND(G58="SOCIO NUMERO",H58="NO"),Proyecto_Actividad!$H$14,IF(AND(G58="SOCIO PARTICIPANTE",H58="SI"),Proyecto_Actividad!$I$14,IF(AND(G58="SOCIO PARTICIPANTE",H58="NO"),Proyecto_Actividad!$J$14,"-"))))</f>
        <v>-</v>
      </c>
      <c r="J58" s="123"/>
      <c r="K58" s="191" t="str">
        <f>IF(B58="","-",IF(ISERROR(B58=VLOOKUP(B58,ListadoParticipantes!B$3:B$164,1,0)),"DATOS",VLOOKUP(B58,ListadoParticipantes!B$3:L$164,7,0)))</f>
        <v>-</v>
      </c>
      <c r="L58" s="194" t="str">
        <f>IF(B58="","-",IF(ISERROR(B58=VLOOKUP(B58,ListadoParticipantes!B$3:B$164,1,0)),"DATOS",VLOOKUP(B58,ListadoParticipantes!B$3:L$164,8,0)))</f>
        <v>-</v>
      </c>
      <c r="M58" s="191" t="str">
        <f>IF(B58="","-",IF(ISERROR(B58=VLOOKUP(B58,ListadoParticipantes!B$3:B$164,1,0)),"DATOS",VLOOKUP(B58,ListadoParticipantes!B$3:L$164,9,0)))</f>
        <v>-</v>
      </c>
      <c r="N58" s="191" t="str">
        <f>IF(B58="","-",IF(ISERROR(B58=VLOOKUP(B58,ListadoParticipantes!B$3:B$164,1,0)),"DATOS",VLOOKUP(B58,ListadoParticipantes!B$3:L$164,10,0)))</f>
        <v>-</v>
      </c>
      <c r="O58" s="191" t="str">
        <f>IF(B58="","-",IF(ISERROR(B58=VLOOKUP(B58,ListadoParticipantes!B$3:B$164,1,0)),"DATOS",VLOOKUP(B58,ListadoParticipantes!B$3:L$164,11,0)))</f>
        <v>-</v>
      </c>
      <c r="P58" s="121"/>
    </row>
    <row r="59" spans="1:16" x14ac:dyDescent="0.3">
      <c r="A59">
        <v>55</v>
      </c>
      <c r="B59" s="141"/>
      <c r="C59" s="191" t="str">
        <f>IF(B59="","-",IF(ISERROR(B59=VLOOKUP(B59,ListadoParticipantes!B$3:B$164,1,0)),"NUEVO INTRODUCIR DATOS",VLOOKUP(B59,ListadoParticipantes!B$3:L$164,2,0)))</f>
        <v>-</v>
      </c>
      <c r="D59" s="191" t="str">
        <f>IF(B59="","-",IF(ISERROR(B59=VLOOKUP(B59,ListadoParticipantes!B$3:B$164,1,0)),"DATOS",VLOOKUP(B59,ListadoParticipantes!B$3:L$164,3,0)))</f>
        <v>-</v>
      </c>
      <c r="E59" s="192" t="str">
        <f>IF(B59="","-",IF(ISERROR(B59=VLOOKUP(B59,ListadoParticipantes!B$3:B$164,1,0)),"DATOS",VLOOKUP(B59,ListadoParticipantes!B$3:L$164,4,0)))</f>
        <v>-</v>
      </c>
      <c r="F59" s="191" t="str">
        <f>IF(B59="","-",IF(ISERROR(B59=VLOOKUP(B59,ListadoParticipantes!B$3:B$164,1,0)),"DATOS",VLOOKUP(B59,ListadoParticipantes!B$3:L$164,5,0)))</f>
        <v>-</v>
      </c>
      <c r="G59" s="142" t="str">
        <f>IF(B59="","-",IF(ISERROR(B59=VLOOKUP(B59,Socios_Numero!B$2:B$64,1,0)),"SOCIO PARTICIPANTE","SOCIO NUMERO"))</f>
        <v>-</v>
      </c>
      <c r="H59" s="123"/>
      <c r="I59" s="137" t="str">
        <f>IF(AND(G59="SOCIO NUMERO",H59="SI"),Proyecto_Actividad!$G$14,IF(AND(G59="SOCIO NUMERO",H59="NO"),Proyecto_Actividad!$H$14,IF(AND(G59="SOCIO PARTICIPANTE",H59="SI"),Proyecto_Actividad!$I$14,IF(AND(G59="SOCIO PARTICIPANTE",H59="NO"),Proyecto_Actividad!$J$14,"-"))))</f>
        <v>-</v>
      </c>
      <c r="J59" s="123"/>
      <c r="K59" s="191" t="str">
        <f>IF(B59="","-",IF(ISERROR(B59=VLOOKUP(B59,ListadoParticipantes!B$3:B$164,1,0)),"DATOS",VLOOKUP(B59,ListadoParticipantes!B$3:L$164,7,0)))</f>
        <v>-</v>
      </c>
      <c r="L59" s="194" t="str">
        <f>IF(B59="","-",IF(ISERROR(B59=VLOOKUP(B59,ListadoParticipantes!B$3:B$164,1,0)),"DATOS",VLOOKUP(B59,ListadoParticipantes!B$3:L$164,8,0)))</f>
        <v>-</v>
      </c>
      <c r="M59" s="191" t="str">
        <f>IF(B59="","-",IF(ISERROR(B59=VLOOKUP(B59,ListadoParticipantes!B$3:B$164,1,0)),"DATOS",VLOOKUP(B59,ListadoParticipantes!B$3:L$164,9,0)))</f>
        <v>-</v>
      </c>
      <c r="N59" s="191" t="str">
        <f>IF(B59="","-",IF(ISERROR(B59=VLOOKUP(B59,ListadoParticipantes!B$3:B$164,1,0)),"DATOS",VLOOKUP(B59,ListadoParticipantes!B$3:L$164,10,0)))</f>
        <v>-</v>
      </c>
      <c r="O59" s="191" t="str">
        <f>IF(B59="","-",IF(ISERROR(B59=VLOOKUP(B59,ListadoParticipantes!B$3:B$164,1,0)),"DATOS",VLOOKUP(B59,ListadoParticipantes!B$3:L$164,11,0)))</f>
        <v>-</v>
      </c>
      <c r="P59" s="121"/>
    </row>
    <row r="60" spans="1:16" x14ac:dyDescent="0.3">
      <c r="A60">
        <v>56</v>
      </c>
      <c r="B60" s="141"/>
      <c r="C60" s="191" t="str">
        <f>IF(B60="","-",IF(ISERROR(B60=VLOOKUP(B60,ListadoParticipantes!B$3:B$164,1,0)),"NUEVO INTRODUCIR DATOS",VLOOKUP(B60,ListadoParticipantes!B$3:L$164,2,0)))</f>
        <v>-</v>
      </c>
      <c r="D60" s="191" t="str">
        <f>IF(B60="","-",IF(ISERROR(B60=VLOOKUP(B60,ListadoParticipantes!B$3:B$164,1,0)),"DATOS",VLOOKUP(B60,ListadoParticipantes!B$3:L$164,3,0)))</f>
        <v>-</v>
      </c>
      <c r="E60" s="192" t="str">
        <f>IF(B60="","-",IF(ISERROR(B60=VLOOKUP(B60,ListadoParticipantes!B$3:B$164,1,0)),"DATOS",VLOOKUP(B60,ListadoParticipantes!B$3:L$164,4,0)))</f>
        <v>-</v>
      </c>
      <c r="F60" s="191" t="str">
        <f>IF(B60="","-",IF(ISERROR(B60=VLOOKUP(B60,ListadoParticipantes!B$3:B$164,1,0)),"DATOS",VLOOKUP(B60,ListadoParticipantes!B$3:L$164,5,0)))</f>
        <v>-</v>
      </c>
      <c r="G60" s="142" t="str">
        <f>IF(B60="","-",IF(ISERROR(B60=VLOOKUP(B60,Socios_Numero!B$2:B$64,1,0)),"SOCIO PARTICIPANTE","SOCIO NUMERO"))</f>
        <v>-</v>
      </c>
      <c r="H60" s="123"/>
      <c r="I60" s="137" t="str">
        <f>IF(AND(G60="SOCIO NUMERO",H60="SI"),Proyecto_Actividad!$G$14,IF(AND(G60="SOCIO NUMERO",H60="NO"),Proyecto_Actividad!$H$14,IF(AND(G60="SOCIO PARTICIPANTE",H60="SI"),Proyecto_Actividad!$I$14,IF(AND(G60="SOCIO PARTICIPANTE",H60="NO"),Proyecto_Actividad!$J$14,"-"))))</f>
        <v>-</v>
      </c>
      <c r="J60" s="123"/>
      <c r="K60" s="191" t="str">
        <f>IF(B60="","-",IF(ISERROR(B60=VLOOKUP(B60,ListadoParticipantes!B$3:B$164,1,0)),"DATOS",VLOOKUP(B60,ListadoParticipantes!B$3:L$164,7,0)))</f>
        <v>-</v>
      </c>
      <c r="L60" s="194" t="str">
        <f>IF(B60="","-",IF(ISERROR(B60=VLOOKUP(B60,ListadoParticipantes!B$3:B$164,1,0)),"DATOS",VLOOKUP(B60,ListadoParticipantes!B$3:L$164,8,0)))</f>
        <v>-</v>
      </c>
      <c r="M60" s="191" t="str">
        <f>IF(B60="","-",IF(ISERROR(B60=VLOOKUP(B60,ListadoParticipantes!B$3:B$164,1,0)),"DATOS",VLOOKUP(B60,ListadoParticipantes!B$3:L$164,9,0)))</f>
        <v>-</v>
      </c>
      <c r="N60" s="191" t="str">
        <f>IF(B60="","-",IF(ISERROR(B60=VLOOKUP(B60,ListadoParticipantes!B$3:B$164,1,0)),"DATOS",VLOOKUP(B60,ListadoParticipantes!B$3:L$164,10,0)))</f>
        <v>-</v>
      </c>
      <c r="O60" s="191" t="str">
        <f>IF(B60="","-",IF(ISERROR(B60=VLOOKUP(B60,ListadoParticipantes!B$3:B$164,1,0)),"DATOS",VLOOKUP(B60,ListadoParticipantes!B$3:L$164,11,0)))</f>
        <v>-</v>
      </c>
      <c r="P60" s="121"/>
    </row>
    <row r="61" spans="1:16" x14ac:dyDescent="0.3">
      <c r="A61">
        <v>57</v>
      </c>
      <c r="B61" s="141"/>
      <c r="C61" s="191" t="str">
        <f>IF(B61="","-",IF(ISERROR(B61=VLOOKUP(B61,ListadoParticipantes!B$3:B$164,1,0)),"NUEVO INTRODUCIR DATOS",VLOOKUP(B61,ListadoParticipantes!B$3:L$164,2,0)))</f>
        <v>-</v>
      </c>
      <c r="D61" s="191" t="str">
        <f>IF(B61="","-",IF(ISERROR(B61=VLOOKUP(B61,ListadoParticipantes!B$3:B$164,1,0)),"DATOS",VLOOKUP(B61,ListadoParticipantes!B$3:L$164,3,0)))</f>
        <v>-</v>
      </c>
      <c r="E61" s="192" t="str">
        <f>IF(B61="","-",IF(ISERROR(B61=VLOOKUP(B61,ListadoParticipantes!B$3:B$164,1,0)),"DATOS",VLOOKUP(B61,ListadoParticipantes!B$3:L$164,4,0)))</f>
        <v>-</v>
      </c>
      <c r="F61" s="191" t="str">
        <f>IF(B61="","-",IF(ISERROR(B61=VLOOKUP(B61,ListadoParticipantes!B$3:B$164,1,0)),"DATOS",VLOOKUP(B61,ListadoParticipantes!B$3:L$164,5,0)))</f>
        <v>-</v>
      </c>
      <c r="G61" s="142" t="str">
        <f>IF(B61="","-",IF(ISERROR(B61=VLOOKUP(B61,Socios_Numero!B$2:B$64,1,0)),"SOCIO PARTICIPANTE","SOCIO NUMERO"))</f>
        <v>-</v>
      </c>
      <c r="H61" s="123"/>
      <c r="I61" s="137" t="str">
        <f>IF(AND(G61="SOCIO NUMERO",H61="SI"),Proyecto_Actividad!$G$14,IF(AND(G61="SOCIO NUMERO",H61="NO"),Proyecto_Actividad!$H$14,IF(AND(G61="SOCIO PARTICIPANTE",H61="SI"),Proyecto_Actividad!$I$14,IF(AND(G61="SOCIO PARTICIPANTE",H61="NO"),Proyecto_Actividad!$J$14,"-"))))</f>
        <v>-</v>
      </c>
      <c r="J61" s="123"/>
      <c r="K61" s="191" t="str">
        <f>IF(B61="","-",IF(ISERROR(B61=VLOOKUP(B61,ListadoParticipantes!B$3:B$164,1,0)),"DATOS",VLOOKUP(B61,ListadoParticipantes!B$3:L$164,7,0)))</f>
        <v>-</v>
      </c>
      <c r="L61" s="194" t="str">
        <f>IF(B61="","-",IF(ISERROR(B61=VLOOKUP(B61,ListadoParticipantes!B$3:B$164,1,0)),"DATOS",VLOOKUP(B61,ListadoParticipantes!B$3:L$164,8,0)))</f>
        <v>-</v>
      </c>
      <c r="M61" s="191" t="str">
        <f>IF(B61="","-",IF(ISERROR(B61=VLOOKUP(B61,ListadoParticipantes!B$3:B$164,1,0)),"DATOS",VLOOKUP(B61,ListadoParticipantes!B$3:L$164,9,0)))</f>
        <v>-</v>
      </c>
      <c r="N61" s="191" t="str">
        <f>IF(B61="","-",IF(ISERROR(B61=VLOOKUP(B61,ListadoParticipantes!B$3:B$164,1,0)),"DATOS",VLOOKUP(B61,ListadoParticipantes!B$3:L$164,10,0)))</f>
        <v>-</v>
      </c>
      <c r="O61" s="191" t="str">
        <f>IF(B61="","-",IF(ISERROR(B61=VLOOKUP(B61,ListadoParticipantes!B$3:B$164,1,0)),"DATOS",VLOOKUP(B61,ListadoParticipantes!B$3:L$164,11,0)))</f>
        <v>-</v>
      </c>
      <c r="P61" s="121"/>
    </row>
    <row r="62" spans="1:16" x14ac:dyDescent="0.3">
      <c r="A62">
        <v>58</v>
      </c>
      <c r="B62" s="135"/>
      <c r="C62" s="191" t="str">
        <f>IF(B62="","-",IF(ISERROR(B62=VLOOKUP(B62,ListadoParticipantes!B$3:B$164,1,0)),"NUEVO INTRODUCIR DATOS",VLOOKUP(B62,ListadoParticipantes!B$3:L$164,2,0)))</f>
        <v>-</v>
      </c>
      <c r="D62" s="191" t="str">
        <f>IF(B62="","-",IF(ISERROR(B62=VLOOKUP(B62,ListadoParticipantes!B$3:B$164,1,0)),"DATOS",VLOOKUP(B62,ListadoParticipantes!B$3:L$164,3,0)))</f>
        <v>-</v>
      </c>
      <c r="E62" s="192" t="str">
        <f>IF(B62="","-",IF(ISERROR(B62=VLOOKUP(B62,ListadoParticipantes!B$3:B$164,1,0)),"DATOS",VLOOKUP(B62,ListadoParticipantes!B$3:L$164,4,0)))</f>
        <v>-</v>
      </c>
      <c r="F62" s="191" t="str">
        <f>IF(B62="","-",IF(ISERROR(B62=VLOOKUP(B62,ListadoParticipantes!B$3:B$164,1,0)),"DATOS",VLOOKUP(B62,ListadoParticipantes!B$3:L$164,5,0)))</f>
        <v>-</v>
      </c>
      <c r="G62" s="124" t="str">
        <f>IF(B62="","-",IF(ISERROR(B62=VLOOKUP(B62,Socios_Numero!B$2:B$64,1,0)),"SOCIO PARTICIPANTE","SOCIO NUMERO"))</f>
        <v>-</v>
      </c>
      <c r="H62" s="123"/>
      <c r="I62" s="137" t="str">
        <f>IF(AND(G62="SOCIO NUMERO",H62="SI"),Proyecto_Actividad!$G$14,IF(AND(G62="SOCIO NUMERO",H62="NO"),Proyecto_Actividad!$H$14,IF(AND(G62="SOCIO PARTICIPANTE",H62="SI"),Proyecto_Actividad!$I$14,IF(AND(G62="SOCIO PARTICIPANTE",H62="NO"),Proyecto_Actividad!$J$14,"-"))))</f>
        <v>-</v>
      </c>
      <c r="J62" s="123"/>
      <c r="K62" s="191" t="str">
        <f>IF(B62="","-",IF(ISERROR(B62=VLOOKUP(B62,ListadoParticipantes!B$3:B$164,1,0)),"DATOS",VLOOKUP(B62,ListadoParticipantes!B$3:L$164,7,0)))</f>
        <v>-</v>
      </c>
      <c r="L62" s="194" t="str">
        <f>IF(B62="","-",IF(ISERROR(B62=VLOOKUP(B62,ListadoParticipantes!B$3:B$164,1,0)),"DATOS",VLOOKUP(B62,ListadoParticipantes!B$3:L$164,8,0)))</f>
        <v>-</v>
      </c>
      <c r="M62" s="191" t="str">
        <f>IF(B62="","-",IF(ISERROR(B62=VLOOKUP(B62,ListadoParticipantes!B$3:B$164,1,0)),"DATOS",VLOOKUP(B62,ListadoParticipantes!B$3:L$164,9,0)))</f>
        <v>-</v>
      </c>
      <c r="N62" s="191" t="str">
        <f>IF(B62="","-",IF(ISERROR(B62=VLOOKUP(B62,ListadoParticipantes!B$3:B$164,1,0)),"DATOS",VLOOKUP(B62,ListadoParticipantes!B$3:L$164,10,0)))</f>
        <v>-</v>
      </c>
      <c r="O62" s="191" t="str">
        <f>IF(B62="","-",IF(ISERROR(B62=VLOOKUP(B62,ListadoParticipantes!B$3:B$164,1,0)),"DATOS",VLOOKUP(B62,ListadoParticipantes!B$3:L$164,11,0)))</f>
        <v>-</v>
      </c>
      <c r="P62" s="121"/>
    </row>
    <row r="63" spans="1:16" x14ac:dyDescent="0.3">
      <c r="A63">
        <v>59</v>
      </c>
      <c r="B63" s="135"/>
      <c r="C63" s="191" t="str">
        <f>IF(B63="","-",IF(ISERROR(B63=VLOOKUP(B63,ListadoParticipantes!B$3:B$164,1,0)),"NUEVO INTRODUCIR DATOS",VLOOKUP(B63,ListadoParticipantes!B$3:L$164,2,0)))</f>
        <v>-</v>
      </c>
      <c r="D63" s="191" t="str">
        <f>IF(B63="","-",IF(ISERROR(B63=VLOOKUP(B63,ListadoParticipantes!B$3:B$164,1,0)),"DATOS",VLOOKUP(B63,ListadoParticipantes!B$3:L$164,3,0)))</f>
        <v>-</v>
      </c>
      <c r="E63" s="192" t="str">
        <f>IF(B63="","-",IF(ISERROR(B63=VLOOKUP(B63,ListadoParticipantes!B$3:B$164,1,0)),"DATOS",VLOOKUP(B63,ListadoParticipantes!B$3:L$164,4,0)))</f>
        <v>-</v>
      </c>
      <c r="F63" s="191" t="str">
        <f>IF(B63="","-",IF(ISERROR(B63=VLOOKUP(B63,ListadoParticipantes!B$3:B$164,1,0)),"DATOS",VLOOKUP(B63,ListadoParticipantes!B$3:L$164,5,0)))</f>
        <v>-</v>
      </c>
      <c r="G63" s="124" t="str">
        <f>IF(B63="","-",IF(ISERROR(B63=VLOOKUP(B63,Socios_Numero!B$2:B$64,1,0)),"SOCIO PARTICIPANTE","SOCIO NUMERO"))</f>
        <v>-</v>
      </c>
      <c r="H63" s="123"/>
      <c r="I63" s="137" t="str">
        <f>IF(AND(G63="SOCIO NUMERO",H63="SI"),Proyecto_Actividad!$G$14,IF(AND(G63="SOCIO NUMERO",H63="NO"),Proyecto_Actividad!$H$14,IF(AND(G63="SOCIO PARTICIPANTE",H63="SI"),Proyecto_Actividad!$I$14,IF(AND(G63="SOCIO PARTICIPANTE",H63="NO"),Proyecto_Actividad!$J$14,"-"))))</f>
        <v>-</v>
      </c>
      <c r="J63" s="123"/>
      <c r="K63" s="191" t="str">
        <f>IF(B63="","-",IF(ISERROR(B63=VLOOKUP(B63,ListadoParticipantes!B$3:B$164,1,0)),"DATOS",VLOOKUP(B63,ListadoParticipantes!B$3:L$164,7,0)))</f>
        <v>-</v>
      </c>
      <c r="L63" s="194" t="str">
        <f>IF(B63="","-",IF(ISERROR(B63=VLOOKUP(B63,ListadoParticipantes!B$3:B$164,1,0)),"DATOS",VLOOKUP(B63,ListadoParticipantes!B$3:L$164,8,0)))</f>
        <v>-</v>
      </c>
      <c r="M63" s="191" t="str">
        <f>IF(B63="","-",IF(ISERROR(B63=VLOOKUP(B63,ListadoParticipantes!B$3:B$164,1,0)),"DATOS",VLOOKUP(B63,ListadoParticipantes!B$3:L$164,9,0)))</f>
        <v>-</v>
      </c>
      <c r="N63" s="191" t="str">
        <f>IF(B63="","-",IF(ISERROR(B63=VLOOKUP(B63,ListadoParticipantes!B$3:B$164,1,0)),"DATOS",VLOOKUP(B63,ListadoParticipantes!B$3:L$164,10,0)))</f>
        <v>-</v>
      </c>
      <c r="O63" s="191" t="str">
        <f>IF(B63="","-",IF(ISERROR(B63=VLOOKUP(B63,ListadoParticipantes!B$3:B$164,1,0)),"DATOS",VLOOKUP(B63,ListadoParticipantes!B$3:L$164,11,0)))</f>
        <v>-</v>
      </c>
      <c r="P63" s="121"/>
    </row>
    <row r="64" spans="1:16" x14ac:dyDescent="0.3">
      <c r="A64">
        <v>60</v>
      </c>
      <c r="B64" s="135"/>
      <c r="C64" s="191" t="str">
        <f>IF(B64="","-",IF(ISERROR(B64=VLOOKUP(B64,ListadoParticipantes!B$3:B$164,1,0)),"NUEVO INTRODUCIR DATOS",VLOOKUP(B64,ListadoParticipantes!B$3:L$164,2,0)))</f>
        <v>-</v>
      </c>
      <c r="D64" s="191" t="str">
        <f>IF(B64="","-",IF(ISERROR(B64=VLOOKUP(B64,ListadoParticipantes!B$3:B$164,1,0)),"DATOS",VLOOKUP(B64,ListadoParticipantes!B$3:L$164,3,0)))</f>
        <v>-</v>
      </c>
      <c r="E64" s="192" t="str">
        <f>IF(B64="","-",IF(ISERROR(B64=VLOOKUP(B64,ListadoParticipantes!B$3:B$164,1,0)),"DATOS",VLOOKUP(B64,ListadoParticipantes!B$3:L$164,4,0)))</f>
        <v>-</v>
      </c>
      <c r="F64" s="191" t="str">
        <f>IF(B64="","-",IF(ISERROR(B64=VLOOKUP(B64,ListadoParticipantes!B$3:B$164,1,0)),"DATOS",VLOOKUP(B64,ListadoParticipantes!B$3:L$164,5,0)))</f>
        <v>-</v>
      </c>
      <c r="G64" s="124" t="str">
        <f>IF(B64="","-",IF(ISERROR(B64=VLOOKUP(B64,Socios_Numero!B$2:B$64,1,0)),"SOCIO PARTICIPANTE","SOCIO NUMERO"))</f>
        <v>-</v>
      </c>
      <c r="H64" s="123"/>
      <c r="I64" s="137" t="str">
        <f>IF(AND(G64="SOCIO NUMERO",H64="SI"),Proyecto_Actividad!$G$14,IF(AND(G64="SOCIO NUMERO",H64="NO"),Proyecto_Actividad!$H$14,IF(AND(G64="SOCIO PARTICIPANTE",H64="SI"),Proyecto_Actividad!$I$14,IF(AND(G64="SOCIO PARTICIPANTE",H64="NO"),Proyecto_Actividad!$J$14,"-"))))</f>
        <v>-</v>
      </c>
      <c r="J64" s="123"/>
      <c r="K64" s="191" t="str">
        <f>IF(B64="","-",IF(ISERROR(B64=VLOOKUP(B64,ListadoParticipantes!B$3:B$164,1,0)),"DATOS",VLOOKUP(B64,ListadoParticipantes!B$3:L$164,7,0)))</f>
        <v>-</v>
      </c>
      <c r="L64" s="194" t="str">
        <f>IF(B64="","-",IF(ISERROR(B64=VLOOKUP(B64,ListadoParticipantes!B$3:B$164,1,0)),"DATOS",VLOOKUP(B64,ListadoParticipantes!B$3:L$164,8,0)))</f>
        <v>-</v>
      </c>
      <c r="M64" s="191" t="str">
        <f>IF(B64="","-",IF(ISERROR(B64=VLOOKUP(B64,ListadoParticipantes!B$3:B$164,1,0)),"DATOS",VLOOKUP(B64,ListadoParticipantes!B$3:L$164,9,0)))</f>
        <v>-</v>
      </c>
      <c r="N64" s="191" t="str">
        <f>IF(B64="","-",IF(ISERROR(B64=VLOOKUP(B64,ListadoParticipantes!B$3:B$164,1,0)),"DATOS",VLOOKUP(B64,ListadoParticipantes!B$3:L$164,10,0)))</f>
        <v>-</v>
      </c>
      <c r="O64" s="191" t="str">
        <f>IF(B64="","-",IF(ISERROR(B64=VLOOKUP(B64,ListadoParticipantes!B$3:B$164,1,0)),"DATOS",VLOOKUP(B64,ListadoParticipantes!B$3:L$164,11,0)))</f>
        <v>-</v>
      </c>
      <c r="P64" s="121"/>
    </row>
    <row r="66" spans="1:16" x14ac:dyDescent="0.3">
      <c r="B66" s="190" t="s">
        <v>997</v>
      </c>
      <c r="C66" s="11" t="s">
        <v>860</v>
      </c>
      <c r="D66" s="11"/>
      <c r="E66" s="120">
        <f>COUNTA(B5:B64)</f>
        <v>0</v>
      </c>
    </row>
    <row r="67" spans="1:16" x14ac:dyDescent="0.3">
      <c r="B67" s="195" t="s">
        <v>996</v>
      </c>
      <c r="C67" s="11" t="s">
        <v>859</v>
      </c>
      <c r="D67" s="11"/>
      <c r="E67" s="120">
        <f>COUNTA(B5:B64)-SUM(COUNTIF(Reporte_Actividad!J26:J33,Reporte_Actividad!C35),COUNTIF(Reporte_Actividad!J26:J33,Reporte_Actividad!C36))</f>
        <v>0</v>
      </c>
      <c r="G67" s="11" t="s">
        <v>119</v>
      </c>
      <c r="H67" s="27">
        <f>SUM(I5:I64)</f>
        <v>0</v>
      </c>
    </row>
    <row r="69" spans="1:16" x14ac:dyDescent="0.3">
      <c r="E69" s="28" t="s">
        <v>141</v>
      </c>
      <c r="F69" s="28" t="s">
        <v>59</v>
      </c>
    </row>
    <row r="70" spans="1:16" x14ac:dyDescent="0.3">
      <c r="C70" s="29" t="s">
        <v>120</v>
      </c>
      <c r="D70" s="29"/>
      <c r="E70" s="86">
        <f>COUNTIFS(G5:G64,"SOCIO NUMERO",H5:H64,"SI")-SUM(COUNTIFS(Reporte_Actividad!G26:G33,"SOCIO NUMERO",Reporte_Actividad!H26:H33,"SI",Reporte_Actividad!J26:J33,"Anterior Ultimos 7 Días"),COUNTIFS(Reporte_Actividad!G26:G33,"SOCIO NUMERO",Reporte_Actividad!H26:H33,"SI",Reporte_Actividad!J26:J33,"Ultimos 7 Días"))</f>
        <v>0</v>
      </c>
      <c r="F70" s="138">
        <f>IF(E70=0,0,E70*Proyecto_Actividad!G14)</f>
        <v>0</v>
      </c>
    </row>
    <row r="71" spans="1:16" x14ac:dyDescent="0.3">
      <c r="C71" s="29" t="s">
        <v>121</v>
      </c>
      <c r="D71" s="29"/>
      <c r="E71" s="86">
        <f>COUNTIFS(G5:G64,"SOCIO NUMERO",H5:H64,"NO")-SUM(COUNTIFS(Reporte_Actividad!G26:G33,"SOCIO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  <c r="F71" s="138">
        <f>IF(E71=0,0,E71*Proyecto_Actividad!H14)</f>
        <v>0</v>
      </c>
    </row>
    <row r="72" spans="1:16" x14ac:dyDescent="0.3">
      <c r="C72" s="29" t="s">
        <v>266</v>
      </c>
      <c r="D72" s="29"/>
      <c r="E72" s="86">
        <f>COUNTIFS(G5:G64,"SOCIO PARTICIPANTE",H5:H64,"SI")-SUM(COUNTIFS(Reporte_Actividad!G26:G33,"SOCIO PARTICIPANTE",Reporte_Actividad!H26:H33,"SI",Reporte_Actividad!J26:J33,"Anterior Ultimos 7 Días"),COUNTIFS(Reporte_Actividad!G26:G33,"SOCIO PARTICIPANTE",Reporte_Actividad!H26:H33,"SI",Reporte_Actividad!J26:J33,"Ultimos 7 Días"))</f>
        <v>0</v>
      </c>
      <c r="F72" s="138">
        <f>IF(E72=0,0,E72*Proyecto_Actividad!I14)</f>
        <v>0</v>
      </c>
    </row>
    <row r="73" spans="1:16" x14ac:dyDescent="0.3">
      <c r="C73" s="29" t="s">
        <v>267</v>
      </c>
      <c r="D73" s="29"/>
      <c r="E73" s="86">
        <f>COUNTIFS(G5:G64,"SOCIO PARTICIPANTE",H5:H64,"NO")-SUM(COUNTIFS(Reporte_Actividad!G26:G33,"SOCIO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Días"))</f>
        <v>0</v>
      </c>
      <c r="F73" s="138">
        <f>IF(E73=0,0,E73*Proyecto_Actividad!J14)</f>
        <v>0</v>
      </c>
    </row>
    <row r="75" spans="1:16" x14ac:dyDescent="0.3">
      <c r="C75" s="29" t="s">
        <v>125</v>
      </c>
      <c r="D75" s="29"/>
      <c r="E75" s="86">
        <f>COUNTIF(H5:H64,"NO")-SUM(COUNTIFS(Reporte_Actividad!G26:G33,"SOCIO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Días"),COUNTIFS(Reporte_Actividad!G26:G33,"SOCIO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</row>
    <row r="76" spans="1:16" x14ac:dyDescent="0.3">
      <c r="C76" s="29" t="s">
        <v>344</v>
      </c>
      <c r="D76" s="29"/>
      <c r="E76" s="119">
        <f>IF(Proyecto_Actividad!D17&gt;0,E67+Proyecto_Actividad!C16+1,E67+Proyecto_Actividad!C16)</f>
        <v>0</v>
      </c>
    </row>
    <row r="79" spans="1:16" ht="36.6" x14ac:dyDescent="0.7">
      <c r="A79" s="169" t="s">
        <v>348</v>
      </c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</row>
    <row r="80" spans="1:16" ht="24.6" x14ac:dyDescent="0.3">
      <c r="A80" s="130" t="s">
        <v>110</v>
      </c>
      <c r="B80" s="131" t="s">
        <v>342</v>
      </c>
      <c r="C80" s="132" t="s">
        <v>147</v>
      </c>
      <c r="D80" s="132" t="s">
        <v>276</v>
      </c>
      <c r="E80" s="136" t="s">
        <v>140</v>
      </c>
      <c r="F80" s="132" t="s">
        <v>260</v>
      </c>
      <c r="G80" s="132" t="s">
        <v>111</v>
      </c>
      <c r="H80" s="132" t="s">
        <v>112</v>
      </c>
      <c r="I80" s="132" t="s">
        <v>113</v>
      </c>
      <c r="J80" s="132" t="s">
        <v>114</v>
      </c>
      <c r="K80" s="132" t="s">
        <v>139</v>
      </c>
      <c r="L80" s="131" t="s">
        <v>261</v>
      </c>
      <c r="M80" s="131" t="s">
        <v>262</v>
      </c>
      <c r="N80" s="131" t="s">
        <v>343</v>
      </c>
      <c r="O80" s="188" t="s">
        <v>143</v>
      </c>
      <c r="P80" s="189" t="s">
        <v>991</v>
      </c>
    </row>
    <row r="81" spans="1:16" x14ac:dyDescent="0.3">
      <c r="A81" s="128">
        <v>1</v>
      </c>
      <c r="B81" s="146"/>
      <c r="C81" s="147"/>
      <c r="D81" s="147"/>
      <c r="E81" s="148"/>
      <c r="F81" s="147"/>
      <c r="G81" s="129" t="str">
        <f>IF(B81="","-",IF(ISERROR(B81=VLOOKUP(B81,Socios_Numero!B$2:B$64,1,0)),"SOCIO PARTICIPANTE","SOCIO NUMERO"))</f>
        <v>-</v>
      </c>
      <c r="H81" s="150"/>
      <c r="I81" s="151" t="str">
        <f>IF(AND(G81="SOCIO NUMERO",H81="SI"),Proyecto_Actividad!$G$14,IF(AND(G81="SOCIO NUMERO",H81="NO"),Proyecto_Actividad!$H$14,IF(AND(G81="SOCIO PARTICIPANTE",H81="SI"),Proyecto_Actividad!$I$14,IF(AND(G81="SOCIO PARTICIPANTE",H81="NO"),Proyecto_Actividad!$J$14,"-"))))</f>
        <v>-</v>
      </c>
      <c r="J81" s="150"/>
      <c r="K81" s="147"/>
      <c r="L81" s="152"/>
      <c r="M81" s="147"/>
      <c r="N81" s="147"/>
      <c r="O81" s="153"/>
      <c r="P81" s="153"/>
    </row>
    <row r="82" spans="1:16" x14ac:dyDescent="0.3">
      <c r="A82" s="128">
        <v>2</v>
      </c>
      <c r="B82" s="146"/>
      <c r="C82" s="147"/>
      <c r="D82" s="147"/>
      <c r="E82" s="148"/>
      <c r="F82" s="147"/>
      <c r="G82" s="129" t="str">
        <f>IF(B82="","-",IF(ISERROR(B82=VLOOKUP(B82,Socios_Numero!B$2:B$64,1,0)),"SOCIO PARTICIPANTE","SOCIO NUMERO"))</f>
        <v>-</v>
      </c>
      <c r="H82" s="150"/>
      <c r="I82" s="151" t="str">
        <f>IF(AND(G82="SOCIO NUMERO",H82="SI"),Proyecto_Actividad!$G$14,IF(AND(G82="SOCIO NUMERO",H82="NO"),Proyecto_Actividad!$H$14,IF(AND(G82="SOCIO PARTICIPANTE",H82="SI"),Proyecto_Actividad!$I$14,IF(AND(G82="SOCIO PARTICIPANTE",H82="NO"),Proyecto_Actividad!$J$14,"-"))))</f>
        <v>-</v>
      </c>
      <c r="J82" s="150"/>
      <c r="K82" s="147"/>
      <c r="L82" s="152"/>
      <c r="M82" s="147"/>
      <c r="N82" s="147"/>
      <c r="O82" s="153"/>
      <c r="P82" s="153"/>
    </row>
    <row r="83" spans="1:16" x14ac:dyDescent="0.3">
      <c r="A83" s="128">
        <v>3</v>
      </c>
      <c r="B83" s="149"/>
      <c r="C83" s="147"/>
      <c r="D83" s="147"/>
      <c r="E83" s="148"/>
      <c r="F83" s="147"/>
      <c r="G83" s="129" t="str">
        <f>IF(B83="","-",IF(ISERROR(B83=VLOOKUP(B83,Socios_Numero!B$2:B$64,1,0)),"SOCIO PARTICIPANTE","SOCIO NUMERO"))</f>
        <v>-</v>
      </c>
      <c r="H83" s="150"/>
      <c r="I83" s="151" t="str">
        <f>IF(AND(G83="SOCIO NUMERO",H83="SI"),Proyecto_Actividad!$G$14,IF(AND(G83="SOCIO NUMERO",H83="NO"),Proyecto_Actividad!$H$14,IF(AND(G83="SOCIO PARTICIPANTE",H83="SI"),Proyecto_Actividad!$I$14,IF(AND(G83="SOCIO PARTICIPANTE",H83="NO"),Proyecto_Actividad!$J$14,"-"))))</f>
        <v>-</v>
      </c>
      <c r="J83" s="150"/>
      <c r="K83" s="147"/>
      <c r="L83" s="152"/>
      <c r="M83" s="147"/>
      <c r="N83" s="147"/>
      <c r="O83" s="153"/>
      <c r="P83" s="153"/>
    </row>
    <row r="84" spans="1:16" x14ac:dyDescent="0.3">
      <c r="A84" s="128">
        <v>4</v>
      </c>
      <c r="B84" s="149"/>
      <c r="C84" s="147"/>
      <c r="D84" s="147"/>
      <c r="E84" s="148"/>
      <c r="F84" s="147"/>
      <c r="G84" s="129" t="str">
        <f>IF(B84="","-",IF(ISERROR(B84=VLOOKUP(B84,Socios_Numero!B$2:B$64,1,0)),"SOCIO PARTICIPANTE","SOCIO NUMERO"))</f>
        <v>-</v>
      </c>
      <c r="H84" s="150"/>
      <c r="I84" s="151" t="str">
        <f>IF(AND(G84="SOCIO NUMERO",H84="SI"),Proyecto_Actividad!$G$14,IF(AND(G84="SOCIO NUMERO",H84="NO"),Proyecto_Actividad!$H$14,IF(AND(G84="SOCIO PARTICIPANTE",H84="SI"),Proyecto_Actividad!$I$14,IF(AND(G84="SOCIO PARTICIPANTE",H84="NO"),Proyecto_Actividad!$J$14,"-"))))</f>
        <v>-</v>
      </c>
      <c r="J84" s="150"/>
      <c r="K84" s="147"/>
      <c r="L84" s="152"/>
      <c r="M84" s="147"/>
      <c r="N84" s="147"/>
      <c r="O84" s="153"/>
      <c r="P84" s="153"/>
    </row>
    <row r="85" spans="1:16" x14ac:dyDescent="0.3">
      <c r="A85" s="128">
        <v>5</v>
      </c>
      <c r="B85" s="149"/>
      <c r="C85" s="147"/>
      <c r="D85" s="147"/>
      <c r="E85" s="148"/>
      <c r="F85" s="147"/>
      <c r="G85" s="129" t="str">
        <f>IF(B85="","-",IF(ISERROR(B85=VLOOKUP(B85,Socios_Numero!B$2:B$64,1,0)),"SOCIO PARTICIPANTE","SOCIO NUMERO"))</f>
        <v>-</v>
      </c>
      <c r="H85" s="150"/>
      <c r="I85" s="151" t="str">
        <f>IF(AND(G85="SOCIO NUMERO",H85="SI"),Proyecto_Actividad!$G$14,IF(AND(G85="SOCIO NUMERO",H85="NO"),Proyecto_Actividad!$H$14,IF(AND(G85="SOCIO PARTICIPANTE",H85="SI"),Proyecto_Actividad!$I$14,IF(AND(G85="SOCIO PARTICIPANTE",H85="NO"),Proyecto_Actividad!$J$14,"-"))))</f>
        <v>-</v>
      </c>
      <c r="J85" s="150"/>
      <c r="K85" s="147"/>
      <c r="L85" s="152"/>
      <c r="M85" s="147"/>
      <c r="N85" s="147"/>
      <c r="O85" s="153"/>
      <c r="P85" s="153"/>
    </row>
    <row r="86" spans="1:16" x14ac:dyDescent="0.3">
      <c r="A86" s="128">
        <v>6</v>
      </c>
      <c r="B86" s="149"/>
      <c r="C86" s="147"/>
      <c r="D86" s="147"/>
      <c r="E86" s="148"/>
      <c r="F86" s="147"/>
      <c r="G86" s="129" t="str">
        <f>IF(B86="","-",IF(ISERROR(B86=VLOOKUP(B86,Socios_Numero!B$2:B$64,1,0)),"SOCIO PARTICIPANTE","SOCIO NUMERO"))</f>
        <v>-</v>
      </c>
      <c r="H86" s="150"/>
      <c r="I86" s="151" t="str">
        <f>IF(AND(G86="SOCIO NUMERO",H86="SI"),Proyecto_Actividad!$G$14,IF(AND(G86="SOCIO NUMERO",H86="NO"),Proyecto_Actividad!$H$14,IF(AND(G86="SOCIO PARTICIPANTE",H86="SI"),Proyecto_Actividad!$I$14,IF(AND(G86="SOCIO PARTICIPANTE",H86="NO"),Proyecto_Actividad!$J$14,"-"))))</f>
        <v>-</v>
      </c>
      <c r="J86" s="150"/>
      <c r="K86" s="147"/>
      <c r="L86" s="152"/>
      <c r="M86" s="147"/>
      <c r="N86" s="147"/>
      <c r="O86" s="153"/>
      <c r="P86" s="153"/>
    </row>
    <row r="87" spans="1:16" x14ac:dyDescent="0.3">
      <c r="A87" s="128">
        <v>7</v>
      </c>
      <c r="B87" s="149"/>
      <c r="C87" s="147"/>
      <c r="D87" s="147"/>
      <c r="E87" s="148"/>
      <c r="F87" s="147"/>
      <c r="G87" s="129" t="str">
        <f>IF(B87="","-",IF(ISERROR(B87=VLOOKUP(B87,Socios_Numero!B$2:B$64,1,0)),"SOCIO PARTICIPANTE","SOCIO NUMERO"))</f>
        <v>-</v>
      </c>
      <c r="H87" s="150"/>
      <c r="I87" s="151" t="str">
        <f>IF(AND(G87="SOCIO NUMERO",H87="SI"),Proyecto_Actividad!$G$14,IF(AND(G87="SOCIO NUMERO",H87="NO"),Proyecto_Actividad!$H$14,IF(AND(G87="SOCIO PARTICIPANTE",H87="SI"),Proyecto_Actividad!$I$14,IF(AND(G87="SOCIO PARTICIPANTE",H87="NO"),Proyecto_Actividad!$J$14,"-"))))</f>
        <v>-</v>
      </c>
      <c r="J87" s="150"/>
      <c r="K87" s="147"/>
      <c r="L87" s="152"/>
      <c r="M87" s="147"/>
      <c r="N87" s="147"/>
      <c r="O87" s="153"/>
      <c r="P87" s="153"/>
    </row>
    <row r="88" spans="1:16" x14ac:dyDescent="0.3">
      <c r="A88" s="128">
        <v>8</v>
      </c>
      <c r="B88" s="149"/>
      <c r="C88" s="147"/>
      <c r="D88" s="147"/>
      <c r="E88" s="148"/>
      <c r="F88" s="147"/>
      <c r="G88" s="129" t="str">
        <f>IF(B88="","-",IF(ISERROR(B88=VLOOKUP(B88,Socios_Numero!B$2:B$64,1,0)),"SOCIO PARTICIPANTE","SOCIO NUMERO"))</f>
        <v>-</v>
      </c>
      <c r="H88" s="150"/>
      <c r="I88" s="151" t="str">
        <f>IF(AND(G88="SOCIO NUMERO",H88="SI"),Proyecto_Actividad!$G$14,IF(AND(G88="SOCIO NUMERO",H88="NO"),Proyecto_Actividad!$H$14,IF(AND(G88="SOCIO PARTICIPANTE",H88="SI"),Proyecto_Actividad!$I$14,IF(AND(G88="SOCIO PARTICIPANTE",H88="NO"),Proyecto_Actividad!$J$14,"-"))))</f>
        <v>-</v>
      </c>
      <c r="J88" s="150"/>
      <c r="K88" s="147"/>
      <c r="L88" s="152"/>
      <c r="M88" s="147"/>
      <c r="N88" s="147"/>
      <c r="O88" s="153"/>
      <c r="P88" s="153"/>
    </row>
    <row r="89" spans="1:16" x14ac:dyDescent="0.3">
      <c r="A89" s="128">
        <v>9</v>
      </c>
      <c r="B89" s="149"/>
      <c r="C89" s="147"/>
      <c r="D89" s="147"/>
      <c r="E89" s="148"/>
      <c r="F89" s="147"/>
      <c r="G89" s="129" t="str">
        <f>IF(B89="","-",IF(ISERROR(B89=VLOOKUP(B89,Socios_Numero!B$2:B$64,1,0)),"SOCIO PARTICIPANTE","SOCIO NUMERO"))</f>
        <v>-</v>
      </c>
      <c r="H89" s="150"/>
      <c r="I89" s="151" t="str">
        <f>IF(AND(G89="SOCIO NUMERO",H89="SI"),Proyecto_Actividad!$G$14,IF(AND(G89="SOCIO NUMERO",H89="NO"),Proyecto_Actividad!$H$14,IF(AND(G89="SOCIO PARTICIPANTE",H89="SI"),Proyecto_Actividad!$I$14,IF(AND(G89="SOCIO PARTICIPANTE",H89="NO"),Proyecto_Actividad!$J$14,"-"))))</f>
        <v>-</v>
      </c>
      <c r="J89" s="150"/>
      <c r="K89" s="147"/>
      <c r="L89" s="152"/>
      <c r="M89" s="147"/>
      <c r="N89" s="147"/>
      <c r="O89" s="153"/>
      <c r="P89" s="153"/>
    </row>
    <row r="90" spans="1:16" x14ac:dyDescent="0.3">
      <c r="A90" s="128">
        <v>10</v>
      </c>
      <c r="B90" s="149"/>
      <c r="C90" s="147"/>
      <c r="D90" s="147"/>
      <c r="E90" s="148"/>
      <c r="F90" s="147"/>
      <c r="G90" s="129" t="str">
        <f>IF(B90="","-",IF(ISERROR(B90=VLOOKUP(B90,Socios_Numero!B$2:B$64,1,0)),"SOCIO PARTICIPANTE","SOCIO NUMERO"))</f>
        <v>-</v>
      </c>
      <c r="H90" s="150"/>
      <c r="I90" s="151" t="str">
        <f>IF(AND(G90="SOCIO NUMERO",H90="SI"),Proyecto_Actividad!$G$14,IF(AND(G90="SOCIO NUMERO",H90="NO"),Proyecto_Actividad!$H$14,IF(AND(G90="SOCIO PARTICIPANTE",H90="SI"),Proyecto_Actividad!$I$14,IF(AND(G90="SOCIO PARTICIPANTE",H90="NO"),Proyecto_Actividad!$J$14,"-"))))</f>
        <v>-</v>
      </c>
      <c r="J90" s="150"/>
      <c r="K90" s="147"/>
      <c r="L90" s="152"/>
      <c r="M90" s="147"/>
      <c r="N90" s="147"/>
      <c r="O90" s="153"/>
      <c r="P90" s="153"/>
    </row>
    <row r="91" spans="1:16" x14ac:dyDescent="0.3">
      <c r="A91" s="128">
        <v>11</v>
      </c>
      <c r="B91" s="149"/>
      <c r="C91" s="147"/>
      <c r="D91" s="147"/>
      <c r="E91" s="148"/>
      <c r="F91" s="147"/>
      <c r="G91" s="129" t="str">
        <f>IF(B91="","-",IF(ISERROR(B91=VLOOKUP(B91,Socios_Numero!B$2:B$64,1,0)),"SOCIO PARTICIPANTE","SOCIO NUMERO"))</f>
        <v>-</v>
      </c>
      <c r="H91" s="150"/>
      <c r="I91" s="151" t="str">
        <f>IF(AND(G91="SOCIO NUMERO",H91="SI"),Proyecto_Actividad!$G$14,IF(AND(G91="SOCIO NUMERO",H91="NO"),Proyecto_Actividad!$H$14,IF(AND(G91="SOCIO PARTICIPANTE",H91="SI"),Proyecto_Actividad!$I$14,IF(AND(G91="SOCIO PARTICIPANTE",H91="NO"),Proyecto_Actividad!$J$14,"-"))))</f>
        <v>-</v>
      </c>
      <c r="J91" s="150"/>
      <c r="K91" s="147"/>
      <c r="L91" s="152"/>
      <c r="M91" s="147"/>
      <c r="N91" s="147"/>
      <c r="O91" s="153"/>
      <c r="P91" s="153"/>
    </row>
    <row r="92" spans="1:16" x14ac:dyDescent="0.3">
      <c r="A92" s="128">
        <v>12</v>
      </c>
      <c r="B92" s="149"/>
      <c r="C92" s="147"/>
      <c r="D92" s="147"/>
      <c r="E92" s="148"/>
      <c r="F92" s="147"/>
      <c r="G92" s="129" t="str">
        <f>IF(B92="","-",IF(ISERROR(B92=VLOOKUP(B92,Socios_Numero!B$2:B$64,1,0)),"SOCIO PARTICIPANTE","SOCIO NUMERO"))</f>
        <v>-</v>
      </c>
      <c r="H92" s="150"/>
      <c r="I92" s="151" t="str">
        <f>IF(AND(G92="SOCIO NUMERO",H92="SI"),Proyecto_Actividad!$G$14,IF(AND(G92="SOCIO NUMERO",H92="NO"),Proyecto_Actividad!$H$14,IF(AND(G92="SOCIO PARTICIPANTE",H92="SI"),Proyecto_Actividad!$I$14,IF(AND(G92="SOCIO PARTICIPANTE",H92="NO"),Proyecto_Actividad!$J$14,"-"))))</f>
        <v>-</v>
      </c>
      <c r="J92" s="150"/>
      <c r="K92" s="147"/>
      <c r="L92" s="152"/>
      <c r="M92" s="147"/>
      <c r="N92" s="147"/>
      <c r="O92" s="153"/>
      <c r="P92" s="153"/>
    </row>
    <row r="93" spans="1:16" x14ac:dyDescent="0.3">
      <c r="A93" s="128">
        <v>13</v>
      </c>
      <c r="B93" s="149"/>
      <c r="C93" s="147"/>
      <c r="D93" s="147"/>
      <c r="E93" s="148"/>
      <c r="F93" s="147"/>
      <c r="G93" s="129" t="str">
        <f>IF(B93="","-",IF(ISERROR(B93=VLOOKUP(B93,Socios_Numero!B$2:B$64,1,0)),"SOCIO PARTICIPANTE","SOCIO NUMERO"))</f>
        <v>-</v>
      </c>
      <c r="H93" s="150"/>
      <c r="I93" s="151" t="str">
        <f>IF(AND(G93="SOCIO NUMERO",H93="SI"),Proyecto_Actividad!$G$14,IF(AND(G93="SOCIO NUMERO",H93="NO"),Proyecto_Actividad!$H$14,IF(AND(G93="SOCIO PARTICIPANTE",H93="SI"),Proyecto_Actividad!$I$14,IF(AND(G93="SOCIO PARTICIPANTE",H93="NO"),Proyecto_Actividad!$J$14,"-"))))</f>
        <v>-</v>
      </c>
      <c r="J93" s="150"/>
      <c r="K93" s="147"/>
      <c r="L93" s="152"/>
      <c r="M93" s="147"/>
      <c r="N93" s="147"/>
      <c r="O93" s="153"/>
      <c r="P93" s="153"/>
    </row>
    <row r="94" spans="1:16" x14ac:dyDescent="0.3">
      <c r="A94" s="128">
        <v>14</v>
      </c>
      <c r="B94" s="149"/>
      <c r="C94" s="147"/>
      <c r="D94" s="147"/>
      <c r="E94" s="148"/>
      <c r="F94" s="147"/>
      <c r="G94" s="129" t="str">
        <f>IF(B94="","-",IF(ISERROR(B94=VLOOKUP(B94,Socios_Numero!B$2:B$64,1,0)),"SOCIO PARTICIPANTE","SOCIO NUMERO"))</f>
        <v>-</v>
      </c>
      <c r="H94" s="150"/>
      <c r="I94" s="151" t="str">
        <f>IF(AND(G94="SOCIO NUMERO",H94="SI"),Proyecto_Actividad!$G$14,IF(AND(G94="SOCIO NUMERO",H94="NO"),Proyecto_Actividad!$H$14,IF(AND(G94="SOCIO PARTICIPANTE",H94="SI"),Proyecto_Actividad!$I$14,IF(AND(G94="SOCIO PARTICIPANTE",H94="NO"),Proyecto_Actividad!$J$14,"-"))))</f>
        <v>-</v>
      </c>
      <c r="J94" s="150"/>
      <c r="K94" s="147"/>
      <c r="L94" s="152"/>
      <c r="M94" s="147"/>
      <c r="N94" s="147"/>
      <c r="O94" s="153"/>
      <c r="P94" s="153"/>
    </row>
    <row r="95" spans="1:16" x14ac:dyDescent="0.3">
      <c r="A95" s="128">
        <v>15</v>
      </c>
      <c r="B95" s="146"/>
      <c r="C95" s="147"/>
      <c r="D95" s="147"/>
      <c r="E95" s="148"/>
      <c r="F95" s="147"/>
      <c r="G95" s="129" t="str">
        <f>IF(B95="","-",IF(ISERROR(B95=VLOOKUP(B95,Socios_Numero!B$2:B$64,1,0)),"SOCIO PARTICIPANTE","SOCIO NUMERO"))</f>
        <v>-</v>
      </c>
      <c r="H95" s="150"/>
      <c r="I95" s="151" t="str">
        <f>IF(AND(G95="SOCIO NUMERO",H95="SI"),Proyecto_Actividad!$G$14,IF(AND(G95="SOCIO NUMERO",H95="NO"),Proyecto_Actividad!$H$14,IF(AND(G95="SOCIO PARTICIPANTE",H95="SI"),Proyecto_Actividad!$I$14,IF(AND(G95="SOCIO PARTICIPANTE",H95="NO"),Proyecto_Actividad!$J$14,"-"))))</f>
        <v>-</v>
      </c>
      <c r="J95" s="150"/>
      <c r="K95" s="147"/>
      <c r="L95" s="152"/>
      <c r="M95" s="147"/>
      <c r="N95" s="147"/>
      <c r="O95" s="153"/>
    </row>
    <row r="109" spans="6:7" x14ac:dyDescent="0.3">
      <c r="F109" t="s">
        <v>115</v>
      </c>
      <c r="G109" t="s">
        <v>117</v>
      </c>
    </row>
    <row r="110" spans="6:7" x14ac:dyDescent="0.3">
      <c r="F110" t="s">
        <v>116</v>
      </c>
      <c r="G110" t="s">
        <v>118</v>
      </c>
    </row>
  </sheetData>
  <sheetProtection password="CC53" sheet="1" objects="1" scenarios="1" sort="0" autoFilter="0"/>
  <mergeCells count="3">
    <mergeCell ref="A1:E1"/>
    <mergeCell ref="A2:E2"/>
    <mergeCell ref="A79:O79"/>
  </mergeCells>
  <dataValidations count="2">
    <dataValidation type="list" allowBlank="1" showInputMessage="1" showErrorMessage="1" sqref="H81:H95 J81:J95 J5:J64 H5:H64">
      <formula1>$G$109:$G$110</formula1>
    </dataValidation>
    <dataValidation type="textLength" operator="equal" allowBlank="1" showInputMessage="1" showErrorMessage="1" errorTitle="Comprobar:" error="Introducir 9 digitos (sin puntos, sin guiones) y con el 0 delante del dni que lo necesite" sqref="B81:B95 B5:B64">
      <formula1>9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200" verticalDpi="200" r:id="rId1"/>
  <rowBreaks count="1" manualBreakCount="1">
    <brk id="58" max="16383" man="1"/>
  </rowBreaks>
  <colBreaks count="1" manualBreakCount="1">
    <brk id="5" max="1048575" man="1"/>
  </colBreak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949DA1D-10CA-4DC2-8C24-35CC14914262}">
            <xm:f>IF(AND(B5&lt;&gt;"",ISERROR(B5=VLOOKUP(B5,ListadoParticipantes!$B$3:$B$164,1,0))),TRUE,FALSE)</xm:f>
            <x14:dxf>
              <fill>
                <patternFill>
                  <bgColor rgb="FF00B050"/>
                </patternFill>
              </fill>
            </x14:dxf>
          </x14:cfRule>
          <x14:cfRule type="expression" priority="3" id="{C007E890-285F-45A6-A085-ED4FE67376F9}">
            <xm:f>IF(B5=VLOOKUP(B5,Reporte_Actividad!$B$26:$B$33,1,0),TRUE,FALSE)</xm:f>
            <x14:dxf>
              <fill>
                <patternFill>
                  <bgColor rgb="FFFF0000"/>
                </patternFill>
              </fill>
            </x14:dxf>
          </x14:cfRule>
          <xm:sqref>B5:B64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workbookViewId="0">
      <selection activeCell="I9" sqref="I9"/>
    </sheetView>
  </sheetViews>
  <sheetFormatPr baseColWidth="10" defaultColWidth="11.5546875" defaultRowHeight="14.4" x14ac:dyDescent="0.3"/>
  <cols>
    <col min="1" max="1" width="12.33203125" style="14" customWidth="1"/>
    <col min="2" max="2" width="13.33203125" style="14" customWidth="1"/>
    <col min="3" max="3" width="13.6640625" style="14" customWidth="1"/>
    <col min="4" max="4" width="12.88671875" style="14" customWidth="1"/>
    <col min="5" max="5" width="11.33203125" style="14" customWidth="1"/>
    <col min="6" max="6" width="18.33203125" style="14" customWidth="1"/>
    <col min="7" max="7" width="13.21875" style="14" customWidth="1"/>
    <col min="8" max="8" width="12.44140625" style="14" customWidth="1"/>
    <col min="9" max="9" width="11.44140625" style="14" customWidth="1"/>
    <col min="10" max="10" width="15.5546875" style="14" customWidth="1"/>
    <col min="11" max="11" width="11.5546875" style="14"/>
    <col min="12" max="12" width="20.5546875" style="14" customWidth="1"/>
    <col min="13" max="16384" width="11.5546875" style="14"/>
  </cols>
  <sheetData>
    <row r="1" spans="1:10" x14ac:dyDescent="0.3">
      <c r="A1" s="165" t="s">
        <v>55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3">
      <c r="A2" s="166" t="s">
        <v>347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x14ac:dyDescent="0.3">
      <c r="A3" s="30" t="s">
        <v>72</v>
      </c>
      <c r="B3" s="30"/>
      <c r="C3" s="31" t="s">
        <v>138</v>
      </c>
    </row>
    <row r="5" spans="1:10" x14ac:dyDescent="0.3">
      <c r="A5" s="32" t="s">
        <v>70</v>
      </c>
      <c r="B5" s="80">
        <f>Proyecto_Actividad!B5</f>
        <v>0</v>
      </c>
      <c r="C5" s="32" t="s">
        <v>71</v>
      </c>
      <c r="D5" s="59">
        <f>Proyecto_Actividad!D5</f>
        <v>0</v>
      </c>
      <c r="F5" s="49" t="s">
        <v>73</v>
      </c>
      <c r="G5" s="81">
        <f>Proyecto_Actividad!G5</f>
        <v>0</v>
      </c>
      <c r="H5" s="60"/>
      <c r="I5" s="61"/>
      <c r="J5" s="62"/>
    </row>
    <row r="6" spans="1:10" x14ac:dyDescent="0.3">
      <c r="F6" s="49" t="s">
        <v>74</v>
      </c>
      <c r="G6" s="82">
        <f>Proyecto_Actividad!G6</f>
        <v>0</v>
      </c>
      <c r="H6" s="63"/>
    </row>
    <row r="7" spans="1:10" x14ac:dyDescent="0.3">
      <c r="A7" s="30" t="s">
        <v>87</v>
      </c>
      <c r="B7" s="30"/>
      <c r="C7" s="30"/>
    </row>
    <row r="8" spans="1:10" x14ac:dyDescent="0.3">
      <c r="A8" s="55" t="s">
        <v>56</v>
      </c>
      <c r="B8" s="55" t="s">
        <v>67</v>
      </c>
      <c r="C8" s="55" t="s">
        <v>68</v>
      </c>
      <c r="D8" s="55" t="s">
        <v>59</v>
      </c>
      <c r="G8" s="164" t="s">
        <v>345</v>
      </c>
      <c r="H8" s="164"/>
      <c r="I8" s="164"/>
    </row>
    <row r="9" spans="1:10" x14ac:dyDescent="0.3">
      <c r="A9" s="33" t="s">
        <v>64</v>
      </c>
      <c r="B9" s="34">
        <v>0.18</v>
      </c>
      <c r="C9" s="80">
        <f>Proyecto_Actividad!C9</f>
        <v>0</v>
      </c>
      <c r="D9" s="27">
        <f>IF(C9&gt;=278,50,B9*C9)</f>
        <v>0</v>
      </c>
      <c r="G9" s="85">
        <f>'Listado Participantes'!E67</f>
        <v>0</v>
      </c>
      <c r="H9" s="64" t="s">
        <v>137</v>
      </c>
      <c r="I9" s="56"/>
    </row>
    <row r="10" spans="1:10" x14ac:dyDescent="0.3">
      <c r="A10" s="33" t="s">
        <v>65</v>
      </c>
      <c r="B10" s="34">
        <v>12</v>
      </c>
      <c r="C10" s="80">
        <f>Proyecto_Actividad!C10</f>
        <v>0</v>
      </c>
      <c r="D10" s="27">
        <f>B10*C10</f>
        <v>0</v>
      </c>
    </row>
    <row r="11" spans="1:10" x14ac:dyDescent="0.3">
      <c r="B11" s="17" t="s">
        <v>69</v>
      </c>
      <c r="C11" s="17"/>
      <c r="D11" s="25">
        <f>SUM(D9:D10)</f>
        <v>0</v>
      </c>
    </row>
    <row r="12" spans="1:10" x14ac:dyDescent="0.3">
      <c r="G12" s="164" t="s">
        <v>76</v>
      </c>
      <c r="H12" s="164"/>
      <c r="I12" s="164"/>
      <c r="J12" s="164"/>
    </row>
    <row r="13" spans="1:10" ht="28.8" x14ac:dyDescent="0.3">
      <c r="A13" s="37" t="s">
        <v>63</v>
      </c>
      <c r="B13" s="55"/>
      <c r="C13" s="39" t="s">
        <v>275</v>
      </c>
      <c r="D13" s="38" t="s">
        <v>81</v>
      </c>
      <c r="G13" s="39" t="s">
        <v>103</v>
      </c>
      <c r="H13" s="39" t="s">
        <v>104</v>
      </c>
      <c r="I13" s="39" t="s">
        <v>268</v>
      </c>
      <c r="J13" s="39" t="s">
        <v>269</v>
      </c>
    </row>
    <row r="14" spans="1:10" x14ac:dyDescent="0.3">
      <c r="A14" s="33" t="s">
        <v>57</v>
      </c>
      <c r="B14" s="33">
        <f>Proyecto_Actividad!B14</f>
        <v>0</v>
      </c>
      <c r="C14" s="80">
        <f>Proyecto_Actividad!C14</f>
        <v>0</v>
      </c>
      <c r="D14" s="54">
        <f>Proyecto_Actividad!D14</f>
        <v>0</v>
      </c>
      <c r="G14" s="22" t="str">
        <f>Proyecto_Actividad!G14</f>
        <v>-</v>
      </c>
      <c r="H14" s="22" t="str">
        <f>Proyecto_Actividad!H14</f>
        <v>-</v>
      </c>
      <c r="I14" s="34" t="str">
        <f>Proyecto_Actividad!I14</f>
        <v>-</v>
      </c>
      <c r="J14" s="34" t="str">
        <f>Proyecto_Actividad!J14</f>
        <v>-</v>
      </c>
    </row>
    <row r="15" spans="1:10" x14ac:dyDescent="0.3">
      <c r="A15" s="33" t="s">
        <v>79</v>
      </c>
      <c r="B15" s="33"/>
      <c r="C15" s="83">
        <f>Proyecto_Actividad!C15</f>
        <v>0</v>
      </c>
      <c r="D15" s="33"/>
      <c r="F15" s="65" t="s">
        <v>123</v>
      </c>
      <c r="G15" s="86">
        <f>'Listado Participantes'!E70</f>
        <v>0</v>
      </c>
      <c r="H15" s="86">
        <f>'Listado Participantes'!E71</f>
        <v>0</v>
      </c>
      <c r="I15" s="86">
        <f>'Listado Participantes'!E72</f>
        <v>0</v>
      </c>
      <c r="J15" s="86">
        <f>'Listado Participantes'!E73</f>
        <v>0</v>
      </c>
    </row>
    <row r="16" spans="1:10" x14ac:dyDescent="0.3">
      <c r="A16" s="33" t="s">
        <v>80</v>
      </c>
      <c r="B16" s="33"/>
      <c r="C16" s="80">
        <f>Proyecto_Actividad!C16</f>
        <v>0</v>
      </c>
      <c r="D16" s="22">
        <f>C15*C16</f>
        <v>0</v>
      </c>
    </row>
    <row r="17" spans="1:12" customFormat="1" x14ac:dyDescent="0.3">
      <c r="A17" s="58" t="s">
        <v>264</v>
      </c>
      <c r="B17" s="10"/>
      <c r="C17" s="10"/>
      <c r="D17" s="110">
        <f>Proyecto_Actividad!D17</f>
        <v>0</v>
      </c>
    </row>
    <row r="18" spans="1:12" x14ac:dyDescent="0.3">
      <c r="A18" s="33" t="s">
        <v>265</v>
      </c>
      <c r="B18" s="33"/>
      <c r="C18" s="33"/>
      <c r="D18" s="84">
        <f>Proyecto_Actividad!D18</f>
        <v>0</v>
      </c>
    </row>
    <row r="19" spans="1:12" x14ac:dyDescent="0.3">
      <c r="B19" s="109" t="s">
        <v>77</v>
      </c>
      <c r="C19" s="109"/>
      <c r="D19" s="24">
        <f>SUM(D14:D18)</f>
        <v>0</v>
      </c>
      <c r="F19" s="66" t="s">
        <v>122</v>
      </c>
      <c r="G19" s="110">
        <f>'Listado Participantes'!H67</f>
        <v>0</v>
      </c>
    </row>
    <row r="20" spans="1:12" x14ac:dyDescent="0.3">
      <c r="F20" s="66" t="s">
        <v>126</v>
      </c>
      <c r="G20" s="57"/>
      <c r="H20" s="67" t="s">
        <v>346</v>
      </c>
    </row>
    <row r="21" spans="1:12" x14ac:dyDescent="0.3">
      <c r="B21" s="17" t="s">
        <v>82</v>
      </c>
      <c r="C21" s="17"/>
      <c r="D21" s="25">
        <f>D11+D19</f>
        <v>0</v>
      </c>
      <c r="F21" s="66" t="s">
        <v>353</v>
      </c>
      <c r="G21" s="110">
        <f>K35</f>
        <v>0</v>
      </c>
      <c r="H21" s="22"/>
    </row>
    <row r="23" spans="1:12" ht="21" x14ac:dyDescent="0.4">
      <c r="A23" s="178" t="s">
        <v>352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</row>
    <row r="25" spans="1:12" ht="29.4" customHeight="1" x14ac:dyDescent="0.3">
      <c r="A25" s="130" t="s">
        <v>110</v>
      </c>
      <c r="B25" s="131" t="s">
        <v>342</v>
      </c>
      <c r="C25" s="132" t="s">
        <v>147</v>
      </c>
      <c r="D25" s="132" t="s">
        <v>276</v>
      </c>
      <c r="E25" s="136" t="s">
        <v>140</v>
      </c>
      <c r="F25" s="132" t="s">
        <v>260</v>
      </c>
      <c r="G25" s="132" t="s">
        <v>111</v>
      </c>
      <c r="H25" s="132" t="s">
        <v>112</v>
      </c>
      <c r="I25" s="132" t="s">
        <v>113</v>
      </c>
      <c r="J25" s="139" t="s">
        <v>350</v>
      </c>
      <c r="K25" s="140" t="s">
        <v>349</v>
      </c>
      <c r="L25" s="139" t="s">
        <v>351</v>
      </c>
    </row>
    <row r="26" spans="1:12" x14ac:dyDescent="0.3">
      <c r="A26" s="143">
        <v>1</v>
      </c>
      <c r="B26" s="156"/>
      <c r="C26" s="158" t="str">
        <f t="shared" ref="C26:C33" si="0">IF(B26="","",VLOOKUP(B26,Listadodni,2,0))</f>
        <v/>
      </c>
      <c r="D26" s="158" t="str">
        <f t="shared" ref="D26:D33" si="1">IF(B26="","",VLOOKUP(B26,Listadodni,3,0))</f>
        <v/>
      </c>
      <c r="E26" s="158" t="str">
        <f t="shared" ref="E26:E33" si="2">IF(B26="","",VLOOKUP(B26,Listadodni,4,0))</f>
        <v/>
      </c>
      <c r="F26" s="158" t="str">
        <f t="shared" ref="F26:F33" si="3">IF(B26="","",VLOOKUP(B26,Listadodni,5,0))</f>
        <v/>
      </c>
      <c r="G26" s="158" t="str">
        <f t="shared" ref="G26:G33" si="4">IF(B26="","",VLOOKUP(B26,Listadodni,6,0))</f>
        <v/>
      </c>
      <c r="H26" s="159" t="str">
        <f t="shared" ref="H26:H33" si="5">IF(B26="","",VLOOKUP(B26,Listadodni,7,0))</f>
        <v/>
      </c>
      <c r="I26" s="160" t="str">
        <f t="shared" ref="I26:I33" si="6">IF(B26="","",VLOOKUP(B26,Listadodni,8,0))</f>
        <v/>
      </c>
      <c r="J26" s="157"/>
      <c r="K26" s="160">
        <f>IF(J26="",0,IF(J26="Ultimos 7 Días",I26*E$36,IF(J26="Anterior Ultimos 7 Días",I26*E$35,IF(J26="Sin Devolución",0,0))))</f>
        <v>0</v>
      </c>
      <c r="L26" s="157"/>
    </row>
    <row r="27" spans="1:12" x14ac:dyDescent="0.3">
      <c r="A27" s="143">
        <v>2</v>
      </c>
      <c r="B27" s="156"/>
      <c r="C27" s="158" t="str">
        <f t="shared" si="0"/>
        <v/>
      </c>
      <c r="D27" s="158" t="str">
        <f t="shared" si="1"/>
        <v/>
      </c>
      <c r="E27" s="158" t="str">
        <f t="shared" si="2"/>
        <v/>
      </c>
      <c r="F27" s="158" t="str">
        <f t="shared" si="3"/>
        <v/>
      </c>
      <c r="G27" s="158" t="str">
        <f t="shared" si="4"/>
        <v/>
      </c>
      <c r="H27" s="159" t="str">
        <f t="shared" si="5"/>
        <v/>
      </c>
      <c r="I27" s="160" t="str">
        <f t="shared" si="6"/>
        <v/>
      </c>
      <c r="J27" s="157"/>
      <c r="K27" s="160">
        <f t="shared" ref="K27:K33" si="7">IF(J27="",0,IF(J27="Ultimos 7 Días",I27*E$36,IF(J27="Anterior Ultimos 7 Días",I27*E$35,IF(J27="Sin Devolución",0,0))))</f>
        <v>0</v>
      </c>
      <c r="L27" s="157"/>
    </row>
    <row r="28" spans="1:12" x14ac:dyDescent="0.3">
      <c r="A28" s="143">
        <v>3</v>
      </c>
      <c r="B28" s="156"/>
      <c r="C28" s="158" t="str">
        <f t="shared" si="0"/>
        <v/>
      </c>
      <c r="D28" s="158" t="str">
        <f t="shared" si="1"/>
        <v/>
      </c>
      <c r="E28" s="158" t="str">
        <f t="shared" si="2"/>
        <v/>
      </c>
      <c r="F28" s="158" t="str">
        <f t="shared" si="3"/>
        <v/>
      </c>
      <c r="G28" s="158" t="str">
        <f t="shared" si="4"/>
        <v/>
      </c>
      <c r="H28" s="159" t="str">
        <f t="shared" si="5"/>
        <v/>
      </c>
      <c r="I28" s="160" t="str">
        <f t="shared" si="6"/>
        <v/>
      </c>
      <c r="J28" s="157"/>
      <c r="K28" s="160">
        <f t="shared" si="7"/>
        <v>0</v>
      </c>
      <c r="L28" s="157"/>
    </row>
    <row r="29" spans="1:12" x14ac:dyDescent="0.3">
      <c r="A29" s="143">
        <v>4</v>
      </c>
      <c r="B29" s="156"/>
      <c r="C29" s="158" t="str">
        <f t="shared" si="0"/>
        <v/>
      </c>
      <c r="D29" s="158" t="str">
        <f t="shared" si="1"/>
        <v/>
      </c>
      <c r="E29" s="158" t="str">
        <f t="shared" si="2"/>
        <v/>
      </c>
      <c r="F29" s="158" t="str">
        <f t="shared" si="3"/>
        <v/>
      </c>
      <c r="G29" s="158" t="str">
        <f t="shared" si="4"/>
        <v/>
      </c>
      <c r="H29" s="159" t="str">
        <f t="shared" si="5"/>
        <v/>
      </c>
      <c r="I29" s="160" t="str">
        <f t="shared" si="6"/>
        <v/>
      </c>
      <c r="J29" s="157"/>
      <c r="K29" s="160">
        <f t="shared" si="7"/>
        <v>0</v>
      </c>
      <c r="L29" s="157"/>
    </row>
    <row r="30" spans="1:12" x14ac:dyDescent="0.3">
      <c r="A30" s="143">
        <v>5</v>
      </c>
      <c r="B30" s="156"/>
      <c r="C30" s="158" t="str">
        <f t="shared" si="0"/>
        <v/>
      </c>
      <c r="D30" s="158" t="str">
        <f t="shared" si="1"/>
        <v/>
      </c>
      <c r="E30" s="158" t="str">
        <f t="shared" si="2"/>
        <v/>
      </c>
      <c r="F30" s="158" t="str">
        <f t="shared" si="3"/>
        <v/>
      </c>
      <c r="G30" s="158" t="str">
        <f t="shared" si="4"/>
        <v/>
      </c>
      <c r="H30" s="159" t="str">
        <f t="shared" si="5"/>
        <v/>
      </c>
      <c r="I30" s="160" t="str">
        <f t="shared" si="6"/>
        <v/>
      </c>
      <c r="J30" s="157"/>
      <c r="K30" s="160">
        <f t="shared" si="7"/>
        <v>0</v>
      </c>
      <c r="L30" s="157"/>
    </row>
    <row r="31" spans="1:12" x14ac:dyDescent="0.3">
      <c r="A31" s="143">
        <v>6</v>
      </c>
      <c r="B31" s="156"/>
      <c r="C31" s="158" t="str">
        <f t="shared" si="0"/>
        <v/>
      </c>
      <c r="D31" s="158" t="str">
        <f t="shared" si="1"/>
        <v/>
      </c>
      <c r="E31" s="158" t="str">
        <f t="shared" si="2"/>
        <v/>
      </c>
      <c r="F31" s="158" t="str">
        <f t="shared" si="3"/>
        <v/>
      </c>
      <c r="G31" s="158" t="str">
        <f t="shared" si="4"/>
        <v/>
      </c>
      <c r="H31" s="159" t="str">
        <f t="shared" si="5"/>
        <v/>
      </c>
      <c r="I31" s="160" t="str">
        <f t="shared" si="6"/>
        <v/>
      </c>
      <c r="J31" s="157"/>
      <c r="K31" s="160">
        <f t="shared" si="7"/>
        <v>0</v>
      </c>
      <c r="L31" s="157"/>
    </row>
    <row r="32" spans="1:12" x14ac:dyDescent="0.3">
      <c r="A32" s="143">
        <v>7</v>
      </c>
      <c r="B32" s="156"/>
      <c r="C32" s="158" t="str">
        <f t="shared" si="0"/>
        <v/>
      </c>
      <c r="D32" s="158" t="str">
        <f t="shared" si="1"/>
        <v/>
      </c>
      <c r="E32" s="158" t="str">
        <f t="shared" si="2"/>
        <v/>
      </c>
      <c r="F32" s="158" t="str">
        <f t="shared" si="3"/>
        <v/>
      </c>
      <c r="G32" s="158" t="str">
        <f t="shared" si="4"/>
        <v/>
      </c>
      <c r="H32" s="159" t="str">
        <f t="shared" si="5"/>
        <v/>
      </c>
      <c r="I32" s="160" t="str">
        <f t="shared" si="6"/>
        <v/>
      </c>
      <c r="J32" s="157"/>
      <c r="K32" s="160">
        <f t="shared" si="7"/>
        <v>0</v>
      </c>
      <c r="L32" s="157"/>
    </row>
    <row r="33" spans="1:12" x14ac:dyDescent="0.3">
      <c r="A33" s="143">
        <v>8</v>
      </c>
      <c r="B33" s="156"/>
      <c r="C33" s="158" t="str">
        <f t="shared" si="0"/>
        <v/>
      </c>
      <c r="D33" s="158" t="str">
        <f t="shared" si="1"/>
        <v/>
      </c>
      <c r="E33" s="158" t="str">
        <f t="shared" si="2"/>
        <v/>
      </c>
      <c r="F33" s="158" t="str">
        <f t="shared" si="3"/>
        <v/>
      </c>
      <c r="G33" s="158" t="str">
        <f t="shared" si="4"/>
        <v/>
      </c>
      <c r="H33" s="159" t="str">
        <f t="shared" si="5"/>
        <v/>
      </c>
      <c r="I33" s="160" t="str">
        <f t="shared" si="6"/>
        <v/>
      </c>
      <c r="J33" s="157"/>
      <c r="K33" s="160">
        <f t="shared" si="7"/>
        <v>0</v>
      </c>
      <c r="L33" s="157"/>
    </row>
    <row r="35" spans="1:12" x14ac:dyDescent="0.3">
      <c r="B35" s="115" t="s">
        <v>355</v>
      </c>
      <c r="C35" s="33" t="s">
        <v>357</v>
      </c>
      <c r="D35" s="33"/>
      <c r="E35" s="145">
        <v>0.75</v>
      </c>
      <c r="F35" s="33" t="s">
        <v>127</v>
      </c>
      <c r="I35" s="144" t="s">
        <v>354</v>
      </c>
      <c r="J35" s="122"/>
      <c r="K35" s="155">
        <f>SUM(K26:K33)</f>
        <v>0</v>
      </c>
    </row>
    <row r="36" spans="1:12" x14ac:dyDescent="0.3">
      <c r="B36" s="75"/>
      <c r="C36" s="72" t="s">
        <v>356</v>
      </c>
      <c r="D36" s="73"/>
      <c r="E36" s="145">
        <v>0.5</v>
      </c>
      <c r="F36" s="33" t="s">
        <v>127</v>
      </c>
    </row>
    <row r="37" spans="1:12" x14ac:dyDescent="0.3">
      <c r="B37" s="33"/>
      <c r="C37" s="33" t="s">
        <v>358</v>
      </c>
      <c r="D37" s="33"/>
      <c r="E37" s="163"/>
      <c r="F37" s="33"/>
    </row>
    <row r="39" spans="1:12" x14ac:dyDescent="0.3">
      <c r="B39" s="170" t="s">
        <v>131</v>
      </c>
      <c r="C39" s="171"/>
      <c r="D39" s="171"/>
      <c r="E39" s="171"/>
      <c r="F39" s="171"/>
      <c r="G39" s="171"/>
      <c r="H39" s="171"/>
      <c r="I39" s="172"/>
    </row>
    <row r="40" spans="1:12" x14ac:dyDescent="0.3">
      <c r="B40" s="173" t="s">
        <v>101</v>
      </c>
      <c r="C40" s="174"/>
      <c r="D40" s="174"/>
      <c r="E40" s="13"/>
      <c r="F40" s="13"/>
      <c r="G40" s="175" t="s">
        <v>102</v>
      </c>
      <c r="H40" s="176"/>
      <c r="I40" s="177"/>
    </row>
    <row r="41" spans="1:12" x14ac:dyDescent="0.3">
      <c r="B41" s="68" t="s">
        <v>132</v>
      </c>
      <c r="C41" s="68"/>
      <c r="D41" s="87">
        <f>D11</f>
        <v>0</v>
      </c>
      <c r="E41" s="13"/>
      <c r="F41" s="13"/>
      <c r="G41" s="33" t="s">
        <v>133</v>
      </c>
      <c r="H41" s="33"/>
      <c r="I41" s="22">
        <f>I9*C15</f>
        <v>0</v>
      </c>
    </row>
    <row r="42" spans="1:12" x14ac:dyDescent="0.3">
      <c r="B42" s="69" t="s">
        <v>124</v>
      </c>
      <c r="C42" s="70"/>
      <c r="D42" s="71"/>
      <c r="E42" s="13"/>
      <c r="F42" s="13"/>
      <c r="G42" s="33" t="s">
        <v>134</v>
      </c>
      <c r="H42" s="33"/>
      <c r="I42" s="110">
        <f>H15*Proyecto_Actividad!H16+Reporte_Actividad!J15*Proyecto_Actividad!H16</f>
        <v>0</v>
      </c>
    </row>
    <row r="43" spans="1:12" x14ac:dyDescent="0.3">
      <c r="B43" s="72" t="s">
        <v>128</v>
      </c>
      <c r="C43" s="73"/>
      <c r="D43" s="111">
        <f>D14</f>
        <v>0</v>
      </c>
      <c r="E43" s="13"/>
      <c r="F43" s="13"/>
      <c r="G43" s="33" t="s">
        <v>270</v>
      </c>
      <c r="H43" s="33"/>
      <c r="I43" s="110">
        <f>I15*3+J15*3</f>
        <v>0</v>
      </c>
    </row>
    <row r="44" spans="1:12" x14ac:dyDescent="0.3">
      <c r="B44" s="74" t="s">
        <v>129</v>
      </c>
      <c r="C44" s="74"/>
      <c r="D44" s="22">
        <f>I9*C15+C16*C15+D17</f>
        <v>0</v>
      </c>
      <c r="E44" s="13"/>
      <c r="F44" s="13"/>
      <c r="G44" s="58" t="s">
        <v>142</v>
      </c>
      <c r="H44" s="33"/>
      <c r="I44" s="22">
        <f>I45-SUM(I41:I43)</f>
        <v>0</v>
      </c>
    </row>
    <row r="45" spans="1:12" x14ac:dyDescent="0.3">
      <c r="B45" s="75" t="s">
        <v>130</v>
      </c>
      <c r="C45" s="76"/>
      <c r="D45" s="112">
        <f>H15*1.48+J15*1.9</f>
        <v>0</v>
      </c>
      <c r="E45" s="13"/>
      <c r="F45" s="13"/>
      <c r="G45" s="13"/>
      <c r="H45" s="66" t="s">
        <v>136</v>
      </c>
      <c r="I45" s="114">
        <f>G19</f>
        <v>0</v>
      </c>
    </row>
    <row r="46" spans="1:12" x14ac:dyDescent="0.3">
      <c r="B46" s="77"/>
      <c r="C46" s="66" t="s">
        <v>136</v>
      </c>
      <c r="D46" s="113">
        <f>D41+D43+D44+D45</f>
        <v>0</v>
      </c>
      <c r="E46" s="13"/>
      <c r="F46" s="13"/>
      <c r="G46" s="13"/>
      <c r="H46" s="13"/>
      <c r="I46" s="78"/>
    </row>
    <row r="47" spans="1:12" x14ac:dyDescent="0.3">
      <c r="B47" s="77"/>
      <c r="C47" s="13"/>
      <c r="D47" s="13"/>
      <c r="E47" s="13"/>
      <c r="F47" s="13"/>
      <c r="G47" s="13"/>
      <c r="H47" s="17" t="s">
        <v>353</v>
      </c>
      <c r="I47" s="154">
        <f>K35</f>
        <v>0</v>
      </c>
    </row>
    <row r="48" spans="1:12" x14ac:dyDescent="0.3">
      <c r="B48" s="77"/>
      <c r="C48" s="13"/>
      <c r="D48" s="170" t="s">
        <v>135</v>
      </c>
      <c r="E48" s="171"/>
      <c r="F48" s="172"/>
      <c r="G48" s="13"/>
      <c r="H48" s="13"/>
      <c r="I48" s="78"/>
    </row>
    <row r="49" spans="1:10" x14ac:dyDescent="0.3">
      <c r="B49" s="72"/>
      <c r="C49" s="79"/>
      <c r="D49" s="115"/>
      <c r="E49" s="116"/>
      <c r="F49" s="117">
        <f>I45-D46-K35</f>
        <v>0</v>
      </c>
      <c r="G49" s="79"/>
      <c r="H49" s="79"/>
      <c r="I49" s="73"/>
    </row>
    <row r="51" spans="1:10" ht="15" thickBot="1" x14ac:dyDescent="0.35"/>
    <row r="52" spans="1:10" x14ac:dyDescent="0.3">
      <c r="A52" s="88" t="s">
        <v>108</v>
      </c>
      <c r="B52" s="88"/>
      <c r="C52" s="89"/>
      <c r="D52" s="90"/>
      <c r="E52" s="90"/>
      <c r="F52" s="90"/>
      <c r="G52" s="90"/>
      <c r="H52" s="90"/>
      <c r="I52" s="90"/>
      <c r="J52" s="91"/>
    </row>
    <row r="53" spans="1:10" x14ac:dyDescent="0.3">
      <c r="C53" s="92"/>
      <c r="D53" s="93"/>
      <c r="E53" s="93"/>
      <c r="F53" s="93"/>
      <c r="G53" s="93"/>
      <c r="H53" s="93"/>
      <c r="I53" s="93"/>
      <c r="J53" s="94"/>
    </row>
    <row r="54" spans="1:10" x14ac:dyDescent="0.3">
      <c r="C54" s="92"/>
      <c r="D54" s="93"/>
      <c r="E54" s="93"/>
      <c r="F54" s="93"/>
      <c r="G54" s="93"/>
      <c r="H54" s="93"/>
      <c r="I54" s="93"/>
      <c r="J54" s="94"/>
    </row>
    <row r="55" spans="1:10" x14ac:dyDescent="0.3">
      <c r="C55" s="92"/>
      <c r="D55" s="93"/>
      <c r="E55" s="93"/>
      <c r="F55" s="93"/>
      <c r="G55" s="93"/>
      <c r="H55" s="93"/>
      <c r="I55" s="93"/>
      <c r="J55" s="94"/>
    </row>
    <row r="56" spans="1:10" ht="15" thickBot="1" x14ac:dyDescent="0.35">
      <c r="C56" s="95"/>
      <c r="D56" s="96"/>
      <c r="E56" s="96"/>
      <c r="F56" s="96"/>
      <c r="G56" s="96"/>
      <c r="H56" s="96"/>
      <c r="I56" s="96"/>
      <c r="J56" s="97"/>
    </row>
  </sheetData>
  <sheetProtection password="CC53" sheet="1" objects="1" scenarios="1"/>
  <dataConsolidate/>
  <mergeCells count="9">
    <mergeCell ref="A1:J1"/>
    <mergeCell ref="A2:J2"/>
    <mergeCell ref="G8:I8"/>
    <mergeCell ref="G12:J12"/>
    <mergeCell ref="D48:F48"/>
    <mergeCell ref="B40:D40"/>
    <mergeCell ref="G40:I40"/>
    <mergeCell ref="B39:I39"/>
    <mergeCell ref="A23:L23"/>
  </mergeCells>
  <dataValidations disablePrompts="1" count="2">
    <dataValidation type="list" allowBlank="1" showInputMessage="1" showErrorMessage="1" sqref="C17">
      <formula1>Monitor</formula1>
    </dataValidation>
    <dataValidation type="list" allowBlank="1" showInputMessage="1" showErrorMessage="1" sqref="J26:J33">
      <formula1>Bajas</formula1>
    </dataValidation>
  </dataValidations>
  <pageMargins left="0.7" right="0.7" top="0.75" bottom="0.75" header="0.3" footer="0.3"/>
  <pageSetup orientation="landscape" horizontalDpi="200" verticalDpi="200" copies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'Listado Participantes'!$B$5:$B$64</xm:f>
          </x14:formula1>
          <xm:sqref>B26:B33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8" sqref="I8"/>
    </sheetView>
  </sheetViews>
  <sheetFormatPr baseColWidth="10" defaultRowHeight="14.4" x14ac:dyDescent="0.3"/>
  <cols>
    <col min="1" max="1" width="50.33203125" bestFit="1" customWidth="1"/>
    <col min="2" max="2" width="48.5546875" bestFit="1" customWidth="1"/>
    <col min="3" max="3" width="42.6640625" bestFit="1" customWidth="1"/>
    <col min="4" max="4" width="63.88671875" bestFit="1" customWidth="1"/>
    <col min="5" max="5" width="57.6640625" bestFit="1" customWidth="1"/>
    <col min="6" max="6" width="56.6640625" bestFit="1" customWidth="1"/>
    <col min="7" max="7" width="26.5546875" bestFit="1" customWidth="1"/>
    <col min="8" max="8" width="45.88671875" bestFit="1" customWidth="1"/>
    <col min="9" max="9" width="63.6640625" bestFit="1" customWidth="1"/>
    <col min="10" max="10" width="32.332031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7" t="s">
        <v>30</v>
      </c>
      <c r="B2" s="7" t="s">
        <v>33</v>
      </c>
      <c r="C2" s="7" t="s">
        <v>38</v>
      </c>
      <c r="D2" s="7" t="s">
        <v>42</v>
      </c>
      <c r="E2" s="7" t="s">
        <v>47</v>
      </c>
      <c r="F2" s="12" t="s">
        <v>89</v>
      </c>
      <c r="G2" s="12" t="s">
        <v>91</v>
      </c>
      <c r="H2" s="12" t="s">
        <v>93</v>
      </c>
      <c r="I2" s="12" t="s">
        <v>96</v>
      </c>
      <c r="J2" s="12" t="s">
        <v>99</v>
      </c>
    </row>
    <row r="3" spans="1:10" x14ac:dyDescent="0.3">
      <c r="A3" s="7" t="s">
        <v>31</v>
      </c>
      <c r="B3" s="7" t="s">
        <v>34</v>
      </c>
      <c r="C3" s="7" t="s">
        <v>39</v>
      </c>
      <c r="D3" s="7" t="s">
        <v>43</v>
      </c>
      <c r="E3" s="7" t="s">
        <v>48</v>
      </c>
      <c r="F3" s="12" t="s">
        <v>90</v>
      </c>
      <c r="G3" s="12" t="s">
        <v>92</v>
      </c>
      <c r="H3" s="12" t="s">
        <v>94</v>
      </c>
      <c r="I3" s="12" t="s">
        <v>97</v>
      </c>
      <c r="J3" s="12" t="s">
        <v>100</v>
      </c>
    </row>
    <row r="4" spans="1:10" x14ac:dyDescent="0.3">
      <c r="A4" s="7" t="s">
        <v>32</v>
      </c>
      <c r="B4" s="7" t="s">
        <v>35</v>
      </c>
      <c r="C4" s="7" t="s">
        <v>40</v>
      </c>
      <c r="D4" s="7" t="s">
        <v>44</v>
      </c>
      <c r="E4" s="7" t="s">
        <v>49</v>
      </c>
      <c r="H4" s="12" t="s">
        <v>95</v>
      </c>
      <c r="I4" s="12" t="s">
        <v>98</v>
      </c>
    </row>
    <row r="5" spans="1:10" x14ac:dyDescent="0.3">
      <c r="B5" s="7" t="s">
        <v>36</v>
      </c>
      <c r="C5" s="7" t="s">
        <v>41</v>
      </c>
      <c r="D5" s="7" t="s">
        <v>45</v>
      </c>
      <c r="E5" s="7" t="s">
        <v>50</v>
      </c>
    </row>
    <row r="6" spans="1:10" x14ac:dyDescent="0.3">
      <c r="B6" s="7" t="s">
        <v>37</v>
      </c>
      <c r="D6" s="7" t="s">
        <v>46</v>
      </c>
      <c r="E6" s="7" t="s">
        <v>51</v>
      </c>
    </row>
    <row r="7" spans="1:10" x14ac:dyDescent="0.3">
      <c r="E7" s="7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1" sqref="A21"/>
    </sheetView>
  </sheetViews>
  <sheetFormatPr baseColWidth="10" defaultRowHeight="14.4" x14ac:dyDescent="0.3"/>
  <cols>
    <col min="1" max="1" width="23.5546875" customWidth="1"/>
  </cols>
  <sheetData>
    <row r="1" spans="1:1" x14ac:dyDescent="0.3">
      <c r="A1" s="8" t="s">
        <v>13</v>
      </c>
    </row>
    <row r="2" spans="1:1" x14ac:dyDescent="0.3">
      <c r="A2" s="7" t="s">
        <v>18</v>
      </c>
    </row>
    <row r="3" spans="1:1" x14ac:dyDescent="0.3">
      <c r="A3" s="7" t="s">
        <v>16</v>
      </c>
    </row>
    <row r="4" spans="1:1" x14ac:dyDescent="0.3">
      <c r="A4" s="7" t="s">
        <v>29</v>
      </c>
    </row>
    <row r="5" spans="1:1" x14ac:dyDescent="0.3">
      <c r="A5" s="7" t="s">
        <v>22</v>
      </c>
    </row>
    <row r="6" spans="1:1" x14ac:dyDescent="0.3">
      <c r="A6" s="7" t="s">
        <v>15</v>
      </c>
    </row>
    <row r="7" spans="1:1" x14ac:dyDescent="0.3">
      <c r="A7" s="7" t="s">
        <v>25</v>
      </c>
    </row>
    <row r="8" spans="1:1" x14ac:dyDescent="0.3">
      <c r="A8" s="7" t="s">
        <v>28</v>
      </c>
    </row>
    <row r="9" spans="1:1" x14ac:dyDescent="0.3">
      <c r="A9" s="7" t="s">
        <v>20</v>
      </c>
    </row>
    <row r="10" spans="1:1" x14ac:dyDescent="0.3">
      <c r="A10" s="7" t="s">
        <v>26</v>
      </c>
    </row>
    <row r="11" spans="1:1" x14ac:dyDescent="0.3">
      <c r="A11" s="7" t="s">
        <v>19</v>
      </c>
    </row>
    <row r="12" spans="1:1" x14ac:dyDescent="0.3">
      <c r="A12" s="7" t="s">
        <v>17</v>
      </c>
    </row>
    <row r="13" spans="1:1" x14ac:dyDescent="0.3">
      <c r="A13" s="7" t="s">
        <v>21</v>
      </c>
    </row>
    <row r="14" spans="1:1" x14ac:dyDescent="0.3">
      <c r="A14" s="7" t="s">
        <v>14</v>
      </c>
    </row>
    <row r="15" spans="1:1" x14ac:dyDescent="0.3">
      <c r="A15" s="7" t="s">
        <v>23</v>
      </c>
    </row>
    <row r="16" spans="1:1" x14ac:dyDescent="0.3">
      <c r="A16" s="7" t="s">
        <v>24</v>
      </c>
    </row>
    <row r="17" spans="1:1" x14ac:dyDescent="0.3">
      <c r="A17" s="7" t="s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1" sqref="B11"/>
    </sheetView>
  </sheetViews>
  <sheetFormatPr baseColWidth="10" defaultRowHeight="14.4" x14ac:dyDescent="0.3"/>
  <cols>
    <col min="1" max="1" width="13.88671875" customWidth="1"/>
  </cols>
  <sheetData>
    <row r="1" spans="1:6" x14ac:dyDescent="0.3">
      <c r="A1" t="s">
        <v>58</v>
      </c>
    </row>
    <row r="2" spans="1:6" x14ac:dyDescent="0.3">
      <c r="A2" t="s">
        <v>263</v>
      </c>
    </row>
    <row r="3" spans="1:6" x14ac:dyDescent="0.3">
      <c r="A3" t="s">
        <v>60</v>
      </c>
      <c r="D3" t="s">
        <v>60</v>
      </c>
      <c r="E3" t="s">
        <v>61</v>
      </c>
      <c r="F3" t="s">
        <v>62</v>
      </c>
    </row>
    <row r="4" spans="1:6" x14ac:dyDescent="0.3">
      <c r="A4" t="s">
        <v>61</v>
      </c>
      <c r="D4" s="9">
        <v>280</v>
      </c>
      <c r="E4" s="9">
        <v>292</v>
      </c>
      <c r="F4" s="9">
        <v>324</v>
      </c>
    </row>
    <row r="5" spans="1:6" x14ac:dyDescent="0.3">
      <c r="A5" t="s">
        <v>62</v>
      </c>
    </row>
    <row r="7" spans="1:6" x14ac:dyDescent="0.3">
      <c r="A7" t="s">
        <v>271</v>
      </c>
    </row>
    <row r="8" spans="1:6" x14ac:dyDescent="0.3">
      <c r="A8" t="s">
        <v>272</v>
      </c>
    </row>
    <row r="9" spans="1:6" x14ac:dyDescent="0.3">
      <c r="A9" t="s">
        <v>273</v>
      </c>
    </row>
    <row r="10" spans="1:6" x14ac:dyDescent="0.3">
      <c r="A10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E20" sqref="E20"/>
    </sheetView>
  </sheetViews>
  <sheetFormatPr baseColWidth="10" defaultColWidth="11.5546875" defaultRowHeight="13.2" x14ac:dyDescent="0.25"/>
  <cols>
    <col min="1" max="5" width="11.5546875" style="2"/>
    <col min="6" max="6" width="10.44140625" style="2" customWidth="1"/>
    <col min="7" max="8" width="15.6640625" style="2" customWidth="1"/>
    <col min="9" max="9" width="11.5546875" style="2"/>
    <col min="10" max="10" width="25" style="2" customWidth="1"/>
    <col min="11" max="16384" width="11.554687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12</v>
      </c>
      <c r="B2" s="4">
        <v>2</v>
      </c>
      <c r="C2" s="3">
        <v>2</v>
      </c>
      <c r="D2" s="3">
        <v>13</v>
      </c>
      <c r="E2" s="5">
        <v>4</v>
      </c>
      <c r="F2" s="3">
        <v>8</v>
      </c>
      <c r="G2" s="3">
        <v>28</v>
      </c>
      <c r="H2" s="6" t="s">
        <v>10</v>
      </c>
      <c r="I2" s="3">
        <v>9</v>
      </c>
      <c r="J2" s="3" t="s">
        <v>11</v>
      </c>
    </row>
    <row r="3" spans="1:10" x14ac:dyDescent="0.25">
      <c r="A3" s="3">
        <v>20</v>
      </c>
      <c r="B3" s="4">
        <v>3</v>
      </c>
      <c r="C3" s="3">
        <v>10</v>
      </c>
      <c r="D3" s="3">
        <v>13</v>
      </c>
      <c r="E3" s="5">
        <v>5</v>
      </c>
      <c r="F3" s="3">
        <v>29</v>
      </c>
      <c r="G3" s="3" t="s">
        <v>12</v>
      </c>
      <c r="H3" s="3">
        <v>19</v>
      </c>
      <c r="I3" s="3">
        <v>16</v>
      </c>
      <c r="J3" s="3">
        <v>21</v>
      </c>
    </row>
    <row r="4" spans="1:10" x14ac:dyDescent="0.25">
      <c r="A4" s="3">
        <v>26</v>
      </c>
      <c r="B4" s="4">
        <v>16</v>
      </c>
      <c r="C4" s="3">
        <v>16</v>
      </c>
      <c r="D4" s="3">
        <v>20</v>
      </c>
      <c r="E4" s="5">
        <v>11</v>
      </c>
      <c r="H4" s="3">
        <v>26</v>
      </c>
      <c r="I4" s="3">
        <v>23</v>
      </c>
    </row>
    <row r="5" spans="1:10" x14ac:dyDescent="0.25">
      <c r="B5" s="4">
        <v>17</v>
      </c>
      <c r="C5" s="3">
        <v>24</v>
      </c>
      <c r="D5" s="3">
        <v>21</v>
      </c>
      <c r="E5" s="5">
        <v>18</v>
      </c>
    </row>
    <row r="6" spans="1:10" x14ac:dyDescent="0.25">
      <c r="B6" s="5">
        <v>23</v>
      </c>
      <c r="D6" s="3">
        <v>27</v>
      </c>
      <c r="E6" s="5">
        <v>19</v>
      </c>
    </row>
    <row r="7" spans="1:10" x14ac:dyDescent="0.25">
      <c r="E7" s="5">
        <v>25</v>
      </c>
    </row>
    <row r="11" spans="1:10" x14ac:dyDescent="0.25">
      <c r="A11" s="2" t="s">
        <v>0</v>
      </c>
      <c r="B11" s="2">
        <v>1</v>
      </c>
    </row>
    <row r="12" spans="1:10" x14ac:dyDescent="0.25">
      <c r="A12" s="2" t="s">
        <v>1</v>
      </c>
      <c r="B12" s="2">
        <v>2</v>
      </c>
    </row>
    <row r="13" spans="1:10" x14ac:dyDescent="0.25">
      <c r="A13" s="2" t="s">
        <v>2</v>
      </c>
      <c r="B13" s="2">
        <v>3</v>
      </c>
    </row>
    <row r="14" spans="1:10" x14ac:dyDescent="0.25">
      <c r="A14" s="2" t="s">
        <v>3</v>
      </c>
      <c r="B14" s="2">
        <v>4</v>
      </c>
    </row>
    <row r="15" spans="1:10" x14ac:dyDescent="0.25">
      <c r="A15" s="2" t="s">
        <v>4</v>
      </c>
      <c r="B15" s="2">
        <v>5</v>
      </c>
    </row>
    <row r="16" spans="1:10" x14ac:dyDescent="0.25">
      <c r="A16" s="2" t="s">
        <v>5</v>
      </c>
      <c r="B16" s="2">
        <v>6</v>
      </c>
    </row>
    <row r="17" spans="1:2" x14ac:dyDescent="0.25">
      <c r="A17" s="2" t="s">
        <v>53</v>
      </c>
      <c r="B17" s="2">
        <v>7</v>
      </c>
    </row>
    <row r="18" spans="1:2" x14ac:dyDescent="0.25">
      <c r="A18" s="2" t="s">
        <v>54</v>
      </c>
      <c r="B18" s="2">
        <v>8</v>
      </c>
    </row>
    <row r="19" spans="1:2" x14ac:dyDescent="0.25">
      <c r="A19" s="2" t="s">
        <v>6</v>
      </c>
      <c r="B19" s="2">
        <v>9</v>
      </c>
    </row>
    <row r="20" spans="1:2" x14ac:dyDescent="0.25">
      <c r="A20" s="2" t="s">
        <v>7</v>
      </c>
      <c r="B20" s="2">
        <v>10</v>
      </c>
    </row>
    <row r="21" spans="1:2" x14ac:dyDescent="0.25">
      <c r="A21" s="2" t="s">
        <v>8</v>
      </c>
      <c r="B21" s="2">
        <v>11</v>
      </c>
    </row>
    <row r="22" spans="1:2" x14ac:dyDescent="0.25">
      <c r="A22" s="2" t="s">
        <v>9</v>
      </c>
      <c r="B22" s="2">
        <v>12</v>
      </c>
    </row>
    <row r="23" spans="1:2" x14ac:dyDescent="0.25">
      <c r="B23" s="2">
        <v>13</v>
      </c>
    </row>
    <row r="24" spans="1:2" x14ac:dyDescent="0.25">
      <c r="B24" s="2">
        <v>14</v>
      </c>
    </row>
    <row r="25" spans="1:2" x14ac:dyDescent="0.25">
      <c r="B25" s="2">
        <v>15</v>
      </c>
    </row>
    <row r="26" spans="1:2" x14ac:dyDescent="0.25">
      <c r="B26" s="2">
        <v>16</v>
      </c>
    </row>
    <row r="27" spans="1:2" x14ac:dyDescent="0.25">
      <c r="B27" s="2">
        <v>17</v>
      </c>
    </row>
    <row r="28" spans="1:2" x14ac:dyDescent="0.25">
      <c r="B28" s="2">
        <v>18</v>
      </c>
    </row>
    <row r="29" spans="1:2" x14ac:dyDescent="0.25">
      <c r="B29" s="2">
        <v>19</v>
      </c>
    </row>
    <row r="30" spans="1:2" x14ac:dyDescent="0.25">
      <c r="B30" s="2">
        <v>20</v>
      </c>
    </row>
    <row r="31" spans="1:2" x14ac:dyDescent="0.25">
      <c r="B31" s="2">
        <v>21</v>
      </c>
    </row>
    <row r="32" spans="1:2" x14ac:dyDescent="0.25">
      <c r="B32" s="2">
        <v>22</v>
      </c>
    </row>
    <row r="33" spans="2:2" x14ac:dyDescent="0.25">
      <c r="B33" s="2">
        <v>23</v>
      </c>
    </row>
    <row r="34" spans="2:2" x14ac:dyDescent="0.25">
      <c r="B34" s="2">
        <v>24</v>
      </c>
    </row>
    <row r="35" spans="2:2" x14ac:dyDescent="0.25">
      <c r="B35" s="2">
        <v>25</v>
      </c>
    </row>
    <row r="36" spans="2:2" x14ac:dyDescent="0.25">
      <c r="B36" s="2">
        <v>26</v>
      </c>
    </row>
    <row r="37" spans="2:2" x14ac:dyDescent="0.25">
      <c r="B37" s="2">
        <v>27</v>
      </c>
    </row>
    <row r="38" spans="2:2" x14ac:dyDescent="0.25">
      <c r="B38" s="2">
        <v>28</v>
      </c>
    </row>
    <row r="39" spans="2:2" x14ac:dyDescent="0.25">
      <c r="B39" s="2">
        <v>29</v>
      </c>
    </row>
    <row r="40" spans="2:2" x14ac:dyDescent="0.25">
      <c r="B40" s="2">
        <v>30</v>
      </c>
    </row>
    <row r="41" spans="2:2" x14ac:dyDescent="0.25">
      <c r="B41" s="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23</vt:i4>
      </vt:variant>
    </vt:vector>
  </HeadingPairs>
  <TitlesOfParts>
    <vt:vector size="36" baseType="lpstr">
      <vt:lpstr>Instrucciones</vt:lpstr>
      <vt:lpstr>Proyecto_Actividad</vt:lpstr>
      <vt:lpstr>Datos_Monitores</vt:lpstr>
      <vt:lpstr>Listado Participantes</vt:lpstr>
      <vt:lpstr>Reporte_Actividad</vt:lpstr>
      <vt:lpstr>Rutas</vt:lpstr>
      <vt:lpstr>Organizadores</vt:lpstr>
      <vt:lpstr>Autobuses</vt:lpstr>
      <vt:lpstr>Fechas</vt:lpstr>
      <vt:lpstr>Socios_Numero</vt:lpstr>
      <vt:lpstr>Licencias_2013</vt:lpstr>
      <vt:lpstr>Socios_Participantes</vt:lpstr>
      <vt:lpstr>ListadoParticipantes</vt:lpstr>
      <vt:lpstr>Abril</vt:lpstr>
      <vt:lpstr>autobus</vt:lpstr>
      <vt:lpstr>Bajas</vt:lpstr>
      <vt:lpstr>dias</vt:lpstr>
      <vt:lpstr>Diciembre</vt:lpstr>
      <vt:lpstr>Enero</vt:lpstr>
      <vt:lpstr>Febrero</vt:lpstr>
      <vt:lpstr>Junio</vt:lpstr>
      <vt:lpstr>Kilometros</vt:lpstr>
      <vt:lpstr>Listadodni</vt:lpstr>
      <vt:lpstr>Marzo</vt:lpstr>
      <vt:lpstr>Mayo</vt:lpstr>
      <vt:lpstr>meses</vt:lpstr>
      <vt:lpstr>Monitor</vt:lpstr>
      <vt:lpstr>Noviembre</vt:lpstr>
      <vt:lpstr>Octubre</vt:lpstr>
      <vt:lpstr>Organizadores</vt:lpstr>
      <vt:lpstr>Plazas_31</vt:lpstr>
      <vt:lpstr>Plazas_38</vt:lpstr>
      <vt:lpstr>Plazas_54</vt:lpstr>
      <vt:lpstr>responsable</vt:lpstr>
      <vt:lpstr>Septiembre</vt:lpstr>
      <vt:lpstr>'Listado Participantes'!Títulos_a_imprimir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2012-12-12T19:47:53Z</dcterms:created>
  <dcterms:modified xsi:type="dcterms:W3CDTF">2013-02-17T21:52:11Z</dcterms:modified>
</cp:coreProperties>
</file>