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53" lockStructure="1"/>
  <bookViews>
    <workbookView xWindow="96" yWindow="108" windowWidth="17016" windowHeight="7356" tabRatio="703"/>
  </bookViews>
  <sheets>
    <sheet name="Proyecto_Actividad" sheetId="4" r:id="rId1"/>
    <sheet name="Datos_Monitores" sheetId="6" r:id="rId2"/>
    <sheet name="Listado Participantes" sheetId="8" r:id="rId3"/>
    <sheet name="Reporte_Actividad" sheetId="7" r:id="rId4"/>
    <sheet name="Rutas" sheetId="2" state="hidden" r:id="rId5"/>
    <sheet name="Organizadores" sheetId="3" state="hidden" r:id="rId6"/>
    <sheet name="Autobuses" sheetId="5" state="hidden" r:id="rId7"/>
    <sheet name="Fechas" sheetId="1" state="hidden" r:id="rId8"/>
    <sheet name="Socios_Numero" sheetId="9" state="hidden" r:id="rId9"/>
    <sheet name="Licencias_2013" sheetId="10" state="hidden" r:id="rId10"/>
  </sheets>
  <definedNames>
    <definedName name="Abril">Rutas!$D$2:$D$6</definedName>
    <definedName name="autobus">Autobuses!$A$2:$A$5</definedName>
    <definedName name="Bajas">Reporte_Actividad!$C$35:$C$37</definedName>
    <definedName name="dias">Fechas!$B$11:$B$41</definedName>
    <definedName name="Diciembre">Rutas!$J$2:$J$3</definedName>
    <definedName name="Enero">Rutas!$A$2:$A$4</definedName>
    <definedName name="Febrero">Rutas!$B$2:$B$6</definedName>
    <definedName name="Junio">Rutas!$F$2:$F$3</definedName>
    <definedName name="Kilometros">Autobuses!$A$7:$A$10</definedName>
    <definedName name="Listadodni">Tabla1[[D.N.I 
00000000A]:[IMPORTE]]</definedName>
    <definedName name="Marzo">Rutas!$C$2:$C$5</definedName>
    <definedName name="Mayo">Rutas!$E$2:$E$7</definedName>
    <definedName name="meses">Fechas!$A$11:$A$22</definedName>
    <definedName name="Monitor">Datos_Monitores!$A$2:$A$3</definedName>
    <definedName name="Noviembre">Rutas!$I$2:$I$4</definedName>
    <definedName name="Octubre">Rutas!$H$2:$H$4</definedName>
    <definedName name="Organizadores">Organizadores!$A$2:$A$17</definedName>
    <definedName name="Plazas_31">Autobuses!$D$4</definedName>
    <definedName name="Plazas_38">Autobuses!$E$4</definedName>
    <definedName name="Plazas_54">Autobuses!$F$4</definedName>
    <definedName name="responsable">Organizadores!$A$2:$A$17</definedName>
    <definedName name="Septiembre">Rutas!$G$2:$G$3</definedName>
    <definedName name="_xlnm.Print_Titles" localSheetId="2">'Listado Participantes'!$1:$4</definedName>
  </definedNames>
  <calcPr calcId="145621"/>
</workbook>
</file>

<file path=xl/calcChain.xml><?xml version="1.0" encoding="utf-8"?>
<calcChain xmlns="http://schemas.openxmlformats.org/spreadsheetml/2006/main">
  <c r="K27" i="7" l="1"/>
  <c r="K28" i="7"/>
  <c r="K29" i="7"/>
  <c r="K30" i="7"/>
  <c r="K31" i="7"/>
  <c r="K32" i="7"/>
  <c r="K33" i="7"/>
  <c r="K26" i="7"/>
  <c r="I27" i="7" l="1"/>
  <c r="I28" i="7"/>
  <c r="I29" i="7"/>
  <c r="I30" i="7"/>
  <c r="I31" i="7"/>
  <c r="I32" i="7"/>
  <c r="I33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I26" i="7"/>
  <c r="K35" i="7" s="1"/>
  <c r="H26" i="7"/>
  <c r="G26" i="7"/>
  <c r="F26" i="7"/>
  <c r="E26" i="7"/>
  <c r="D26" i="7"/>
  <c r="C26" i="7"/>
  <c r="G59" i="8"/>
  <c r="I59" i="8"/>
  <c r="G60" i="8"/>
  <c r="I60" i="8"/>
  <c r="G61" i="8"/>
  <c r="I61" i="8"/>
  <c r="G55" i="8"/>
  <c r="I55" i="8"/>
  <c r="G56" i="8"/>
  <c r="I56" i="8"/>
  <c r="G57" i="8"/>
  <c r="I57" i="8"/>
  <c r="G54" i="8"/>
  <c r="I54" i="8"/>
  <c r="G58" i="8"/>
  <c r="I58" i="8"/>
  <c r="G53" i="8"/>
  <c r="I53" i="8"/>
  <c r="G94" i="8"/>
  <c r="I94" i="8" s="1"/>
  <c r="G93" i="8"/>
  <c r="I93" i="8" s="1"/>
  <c r="G92" i="8"/>
  <c r="I92" i="8" s="1"/>
  <c r="G91" i="8"/>
  <c r="I91" i="8" s="1"/>
  <c r="G90" i="8"/>
  <c r="I90" i="8" s="1"/>
  <c r="G89" i="8"/>
  <c r="I89" i="8" s="1"/>
  <c r="G88" i="8"/>
  <c r="I88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G80" i="8"/>
  <c r="I80" i="8" s="1"/>
  <c r="I47" i="7" l="1"/>
  <c r="G21" i="7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I50" i="8" s="1"/>
  <c r="G51" i="8"/>
  <c r="I51" i="8" s="1"/>
  <c r="G52" i="8"/>
  <c r="I52" i="8" s="1"/>
  <c r="G62" i="8"/>
  <c r="I62" i="8" s="1"/>
  <c r="G63" i="8"/>
  <c r="I63" i="8" s="1"/>
  <c r="G64" i="8"/>
  <c r="I64" i="8" s="1"/>
  <c r="G5" i="8"/>
  <c r="C14" i="7" l="1"/>
  <c r="B14" i="7"/>
  <c r="D14" i="4"/>
  <c r="E72" i="8"/>
  <c r="F72" i="8" s="1"/>
  <c r="E71" i="8" l="1"/>
  <c r="F71" i="8" s="1"/>
  <c r="D17" i="4"/>
  <c r="D17" i="7" l="1"/>
  <c r="I10" i="4"/>
  <c r="G10" i="4"/>
  <c r="D14" i="7"/>
  <c r="E70" i="8" l="1"/>
  <c r="E69" i="8"/>
  <c r="D18" i="7"/>
  <c r="C16" i="7"/>
  <c r="C15" i="7"/>
  <c r="C10" i="7"/>
  <c r="C9" i="7"/>
  <c r="G6" i="7"/>
  <c r="G5" i="7"/>
  <c r="D5" i="7"/>
  <c r="B5" i="7"/>
  <c r="E74" i="8"/>
  <c r="I41" i="7"/>
  <c r="D43" i="7"/>
  <c r="J15" i="7"/>
  <c r="I15" i="7"/>
  <c r="E66" i="8"/>
  <c r="E75" i="8" s="1"/>
  <c r="D10" i="7"/>
  <c r="D9" i="7"/>
  <c r="A2" i="8"/>
  <c r="D9" i="4"/>
  <c r="D16" i="4"/>
  <c r="D19" i="4" s="1"/>
  <c r="D10" i="4"/>
  <c r="G15" i="7" l="1"/>
  <c r="F69" i="8"/>
  <c r="H15" i="7"/>
  <c r="F70" i="8"/>
  <c r="D45" i="7"/>
  <c r="D16" i="7"/>
  <c r="D19" i="7" s="1"/>
  <c r="D44" i="7"/>
  <c r="D11" i="4"/>
  <c r="D11" i="7"/>
  <c r="D41" i="7"/>
  <c r="D21" i="7"/>
  <c r="I42" i="7"/>
  <c r="I43" i="7"/>
  <c r="I34" i="8"/>
  <c r="I36" i="8"/>
  <c r="I40" i="8"/>
  <c r="I41" i="8"/>
  <c r="I42" i="8"/>
  <c r="I44" i="8"/>
  <c r="I45" i="8"/>
  <c r="I47" i="8"/>
  <c r="I48" i="8"/>
  <c r="I49" i="8"/>
  <c r="I35" i="8"/>
  <c r="I37" i="8"/>
  <c r="I38" i="8"/>
  <c r="I39" i="8"/>
  <c r="I43" i="8"/>
  <c r="I46" i="8"/>
  <c r="G9" i="7"/>
  <c r="D21" i="4" l="1"/>
  <c r="D5" i="6"/>
  <c r="D46" i="7"/>
  <c r="J14" i="4"/>
  <c r="I33" i="8" s="1"/>
  <c r="I15" i="8"/>
  <c r="I13" i="8"/>
  <c r="I8" i="8"/>
  <c r="I14" i="4"/>
  <c r="G14" i="4" l="1"/>
  <c r="H14" i="4"/>
  <c r="I23" i="8"/>
  <c r="I25" i="8"/>
  <c r="I20" i="8"/>
  <c r="I21" i="8"/>
  <c r="I19" i="8"/>
  <c r="I22" i="8"/>
  <c r="I31" i="8"/>
  <c r="I27" i="8"/>
  <c r="I26" i="8"/>
  <c r="I28" i="8"/>
  <c r="I32" i="8"/>
  <c r="I24" i="8"/>
  <c r="J14" i="7"/>
  <c r="I7" i="8"/>
  <c r="I14" i="8"/>
  <c r="I17" i="8"/>
  <c r="I12" i="8"/>
  <c r="I6" i="8"/>
  <c r="I10" i="8"/>
  <c r="I11" i="8"/>
  <c r="I16" i="8"/>
  <c r="I18" i="8"/>
  <c r="I5" i="8"/>
  <c r="I9" i="8"/>
  <c r="I14" i="7"/>
  <c r="H14" i="7" l="1"/>
  <c r="G14" i="7"/>
  <c r="I29" i="8"/>
  <c r="I30" i="8"/>
  <c r="H66" i="8"/>
  <c r="G19" i="7" s="1"/>
  <c r="I45" i="7" l="1"/>
  <c r="F49" i="7" s="1"/>
  <c r="I44" i="7" l="1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9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<sst xmlns="http://schemas.openxmlformats.org/spreadsheetml/2006/main" count="455" uniqueCount="360">
  <si>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</si>
  <si>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</si>
  <si>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</si>
  <si>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</si>
  <si>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</si>
  <si>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</si>
  <si>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</si>
  <si>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</si>
  <si>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</si>
  <si>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</si>
  <si>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5 y 6</t>
  </si>
  <si>
    <t>30/11 al 7/12</t>
  </si>
  <si>
    <t>28 y 29</t>
  </si>
  <si>
    <t>Organizadores</t>
  </si>
  <si>
    <t>Julio Lorenzo</t>
  </si>
  <si>
    <t>Javier Belmonte</t>
  </si>
  <si>
    <t>Fernando López</t>
  </si>
  <si>
    <t>Juan Pablo "Pere"</t>
  </si>
  <si>
    <t>Antonio Matea</t>
  </si>
  <si>
    <t>Juan Luis Lorenzo</t>
  </si>
  <si>
    <t>Juan Fresneda</t>
  </si>
  <si>
    <t>Juanjo Zorrilla</t>
  </si>
  <si>
    <t>Gerardo Gónzalez</t>
  </si>
  <si>
    <t>Luis A. Bautista</t>
  </si>
  <si>
    <t>Pascual Valls</t>
  </si>
  <si>
    <t>Jorge Martínez</t>
  </si>
  <si>
    <t>Juan L. Lorenzo / Victorio</t>
  </si>
  <si>
    <t>Victorio García</t>
  </si>
  <si>
    <t>Juan A. Molina</t>
  </si>
  <si>
    <t>Francisco Noguero</t>
  </si>
  <si>
    <t xml:space="preserve">  FÓSILES Y PINTURAS RUPESTRES - Casas de Lázaro</t>
  </si>
  <si>
    <t xml:space="preserve">  BARRANCO DE MINGO ANDRÉS - Casas de Juan Gil</t>
  </si>
  <si>
    <t xml:space="preserve">  II RUTA DE LAS TAPAS DE CASASIMARRO </t>
  </si>
  <si>
    <t xml:space="preserve">  II RUTA FUENTES DEL CALAR - Riópar</t>
  </si>
  <si>
    <t xml:space="preserve">  BARRANCO DE CASAS DEL CERRO - Alcalá del Júcar</t>
  </si>
  <si>
    <t xml:space="preserve">  PICO RANERA - Talayuelas (Cuenca)</t>
  </si>
  <si>
    <t xml:space="preserve">  BARRANCO DEL TRANCO DEL LOBO - Casa de Ves</t>
  </si>
  <si>
    <t xml:space="preserve">  VI RUTA DEL ROCHE - Liétor</t>
  </si>
  <si>
    <t xml:space="preserve">  MIRADOR DEL MUNDO - Riópar</t>
  </si>
  <si>
    <t xml:space="preserve">  BARRANCO DEL MOLINAR - Casas de Juan Gil </t>
  </si>
  <si>
    <t xml:space="preserve">  POR LOS CÁRCAVOS - Royo Odrea</t>
  </si>
  <si>
    <t xml:space="preserve">  BARRANCO DE DON SANCHO - Villa de Ves</t>
  </si>
  <si>
    <t xml:space="preserve">  VII RUTA LOS MORABIOS - Higueruela</t>
  </si>
  <si>
    <t xml:space="preserve">  III RUTA DE LA LANA - Albendea (Cuenca)</t>
  </si>
  <si>
    <t xml:space="preserve">  RUTA LETUR</t>
  </si>
  <si>
    <t xml:space="preserve">  FERRATAS SIERRA DE LA VILLA Y CASTILLO SALVATIERRA - Villena</t>
  </si>
  <si>
    <t xml:space="preserve">  RUTA DE LOS PUENTES - Villalgordo del Júcar </t>
  </si>
  <si>
    <t xml:space="preserve">  ARTE RUPESTRE EN EL CALAR DE SORBAS - Moratalla (Murcia)</t>
  </si>
  <si>
    <t xml:space="preserve">  FERRATA NORTE SIERRA DE LUGAR - Fortuna (Murcia)</t>
  </si>
  <si>
    <t xml:space="preserve">  RUTA DE LOS BALNEARIOS - Villatoya</t>
  </si>
  <si>
    <t xml:space="preserve">  VI RUTA DE LAS MORRAS - Pozo Cañada</t>
  </si>
  <si>
    <t xml:space="preserve">  FERRATA NORTE DEL CID - Petrer (Alicante)</t>
  </si>
  <si>
    <t xml:space="preserve">  RUINAS DE VALERIA - Valera de Abajo (Cuenca)</t>
  </si>
  <si>
    <t>Julio</t>
  </si>
  <si>
    <t>Agosto</t>
  </si>
  <si>
    <t>ACTIVIDADES 2013 CENTRO EXCURSIONISTA ALBACETE</t>
  </si>
  <si>
    <t>Gastos</t>
  </si>
  <si>
    <t>Autobus</t>
  </si>
  <si>
    <t>Tipo de Autobuses</t>
  </si>
  <si>
    <t>Importe</t>
  </si>
  <si>
    <t>Plazas_31</t>
  </si>
  <si>
    <t>Plazas_38</t>
  </si>
  <si>
    <t>Plazas_54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</si>
  <si>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</si>
  <si>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</si>
  <si>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</si>
  <si>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</si>
  <si>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</si>
  <si>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</si>
  <si>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</si>
  <si>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</si>
  <si>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</si>
  <si>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</si>
  <si>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</si>
  <si>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</si>
  <si>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</si>
  <si>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</si>
  <si>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</si>
  <si>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</si>
  <si>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</si>
  <si>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</si>
  <si>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</si>
  <si>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</si>
  <si>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</si>
  <si>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</si>
  <si>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</si>
  <si>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</si>
  <si>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</si>
  <si>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</si>
  <si>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RUTA DEL QUIJOTE "LAGUNAS DE RUIDERA" - Ossa de Montiel</t>
  </si>
  <si>
    <t xml:space="preserve">  RAFTING POR EL CABRIEL - Venta del Moro (Valencia)</t>
  </si>
  <si>
    <t xml:space="preserve">  FUENTES DE BIENSERVIDA</t>
  </si>
  <si>
    <t xml:space="preserve">  BTT SIERRA DE CAZORLA</t>
  </si>
  <si>
    <t xml:space="preserve">  IX RUTA DEL PERNALES - Villaverde de Guadalimar</t>
  </si>
  <si>
    <t xml:space="preserve">  SIERRA DEL CUJON - DEL PARDAL A MESONES</t>
  </si>
  <si>
    <t xml:space="preserve">  II RUTA AYNA</t>
  </si>
  <si>
    <t xml:space="preserve">  DIA DEL SOCIO / JORNADAS GASTRONÓMICAS - La Pumarica (Riópar)</t>
  </si>
  <si>
    <t xml:space="preserve">  MAJADAS / UÑA - Serranía de Cuenca</t>
  </si>
  <si>
    <t xml:space="preserve">  CON BURRO A LA GILA </t>
  </si>
  <si>
    <t xml:space="preserve">  XXXI MARCHA NERPIO - ALCARAZ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</si>
  <si>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</si>
  <si>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</si>
  <si>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</si>
  <si>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</si>
  <si>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</si>
  <si>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</si>
  <si>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</si>
  <si>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</si>
  <si>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</si>
  <si>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</si>
  <si>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</si>
  <si>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</si>
  <si>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</si>
  <si>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</si>
  <si>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</si>
  <si>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</si>
  <si>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</si>
  <si>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</si>
  <si>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</si>
  <si>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</si>
  <si>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</si>
  <si>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</si>
  <si>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Numero Total Participantes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</si>
  <si>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</si>
  <si>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</si>
  <si>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</si>
  <si>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</si>
  <si>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</si>
  <si>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</si>
  <si>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</si>
  <si>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</si>
  <si>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</si>
  <si>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</si>
  <si>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</si>
  <si>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</si>
  <si>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</si>
  <si>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</si>
  <si>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</si>
  <si>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</si>
  <si>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</si>
  <si>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</si>
  <si>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</si>
  <si>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</si>
  <si>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</si>
  <si>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</si>
  <si>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</si>
  <si>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</si>
  <si>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</si>
  <si>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</si>
  <si>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</si>
  <si>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</si>
  <si>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</si>
  <si>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</si>
  <si>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</si>
  <si>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</si>
  <si>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</si>
  <si>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</si>
  <si>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</si>
  <si>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</si>
  <si>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</si>
  <si>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</si>
  <si>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</si>
  <si>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</si>
  <si>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</si>
  <si>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</si>
  <si>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</si>
  <si>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</si>
  <si>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</si>
  <si>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</si>
  <si>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</si>
  <si>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</si>
  <si>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</si>
  <si>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</si>
  <si>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</si>
  <si>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</si>
  <si>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</si>
  <si>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</si>
  <si>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</si>
  <si>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</si>
  <si>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</si>
  <si>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</si>
  <si>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</si>
  <si>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</si>
  <si>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</si>
  <si>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</si>
  <si>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</si>
  <si>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</si>
  <si>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</si>
  <si>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</si>
  <si>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</si>
  <si>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</si>
  <si>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</si>
  <si>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</si>
  <si>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</si>
  <si>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</si>
  <si>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</si>
  <si>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</si>
  <si>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</si>
  <si>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</si>
  <si>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</si>
  <si>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</si>
  <si>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</si>
  <si>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</si>
  <si>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</si>
  <si>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</si>
  <si>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</si>
  <si>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</si>
  <si>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</si>
  <si>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</si>
  <si>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</si>
  <si>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</si>
  <si>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</si>
  <si>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</si>
  <si>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</si>
  <si>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</si>
  <si>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</si>
  <si>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</si>
  <si>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</si>
  <si>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</si>
  <si>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</si>
  <si>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</si>
  <si>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</si>
  <si>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</si>
  <si>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</si>
  <si>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</si>
  <si>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</si>
  <si>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</si>
  <si>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</si>
  <si>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</si>
  <si>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</si>
  <si>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</si>
  <si>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</si>
  <si>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</si>
  <si>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</si>
  <si>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</si>
  <si>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</si>
  <si>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</si>
  <si>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</si>
  <si>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</si>
  <si>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</si>
  <si>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</si>
  <si>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</si>
  <si>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</si>
  <si>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</si>
  <si>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</si>
  <si>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</si>
  <si>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</si>
  <si>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</si>
  <si>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</si>
  <si>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</si>
  <si>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</si>
  <si>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</si>
  <si>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</si>
  <si>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</si>
  <si>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</si>
  <si>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</si>
  <si>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</si>
  <si>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</si>
  <si>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</si>
  <si>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</si>
  <si>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</si>
  <si>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</si>
  <si>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</si>
  <si>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</si>
  <si>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</si>
  <si>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</si>
  <si>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</si>
  <si>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</si>
  <si>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</si>
  <si>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</si>
  <si>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</si>
  <si>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</si>
  <si>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</si>
  <si>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</si>
  <si>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</si>
  <si>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</si>
  <si>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</si>
  <si>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</si>
  <si>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</si>
  <si>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</si>
  <si>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</si>
  <si>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</si>
  <si>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</si>
  <si>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</si>
  <si>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</si>
  <si>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</si>
  <si>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</si>
  <si>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</si>
  <si>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</si>
  <si>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</si>
  <si>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</si>
  <si>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</si>
  <si>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</si>
  <si>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</si>
  <si>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</si>
  <si>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</si>
  <si>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</si>
  <si>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</si>
  <si>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</si>
  <si>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</si>
  <si>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</si>
  <si>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</si>
  <si>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</si>
  <si>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</si>
  <si>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</si>
  <si>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</si>
  <si>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</si>
  <si>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</si>
  <si>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</si>
  <si>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</si>
  <si>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</si>
  <si>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</si>
  <si>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</si>
  <si>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</si>
  <si>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</si>
  <si>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</si>
  <si>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</si>
  <si>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</si>
  <si>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</si>
  <si>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</si>
  <si>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</si>
  <si>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</si>
  <si>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</si>
  <si>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</si>
  <si>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</si>
  <si>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</si>
  <si>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</si>
  <si>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</si>
  <si>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</si>
  <si>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</si>
  <si>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</si>
  <si>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</si>
  <si>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</si>
  <si>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</si>
  <si>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</si>
  <si>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</si>
  <si>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</si>
  <si>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</si>
  <si>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</si>
  <si>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</si>
  <si>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</si>
  <si>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</si>
  <si>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</si>
  <si>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</si>
  <si>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</si>
  <si>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</si>
  <si>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theme="1"/>
        <rFont val="Calibri"/>
        <family val="2"/>
        <scheme val="minor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</si>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</sst>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4" fillId="2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2" borderId="0" xfId="0" applyFill="1" applyBorder="1" applyProtection="1"/>
    <xf numFmtId="0" fontId="0" fillId="2" borderId="0" xfId="0" applyFill="1" applyProtection="1"/>
    <xf numFmtId="165" fontId="0" fillId="0" borderId="1" xfId="0" applyNumberFormat="1" applyBorder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44" fontId="3" fillId="6" borderId="3" xfId="1" applyFont="1" applyFill="1" applyBorder="1" applyProtection="1">
      <protection hidden="1"/>
    </xf>
    <xf numFmtId="44" fontId="3" fillId="6" borderId="1" xfId="1" applyFont="1" applyFill="1" applyBorder="1" applyProtection="1">
      <protection hidden="1"/>
    </xf>
    <xf numFmtId="166" fontId="0" fillId="5" borderId="1" xfId="0" applyNumberFormat="1" applyFill="1" applyBorder="1" applyProtection="1">
      <protection hidden="1"/>
    </xf>
    <xf numFmtId="44" fontId="3" fillId="0" borderId="1" xfId="1" applyFont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0" borderId="0" xfId="0" applyFont="1" applyProtection="1"/>
    <xf numFmtId="0" fontId="5" fillId="0" borderId="0" xfId="0" applyFont="1" applyProtection="1"/>
    <xf numFmtId="0" fontId="4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4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wrapText="1"/>
    </xf>
    <xf numFmtId="0" fontId="0" fillId="2" borderId="1" xfId="0" applyFill="1" applyBorder="1" applyProtection="1"/>
    <xf numFmtId="0" fontId="4" fillId="2" borderId="2" xfId="0" applyFont="1" applyFill="1" applyBorder="1" applyProtection="1"/>
    <xf numFmtId="0" fontId="0" fillId="2" borderId="6" xfId="0" applyFill="1" applyBorder="1" applyProtection="1"/>
    <xf numFmtId="0" fontId="0" fillId="3" borderId="5" xfId="0" applyFill="1" applyBorder="1" applyProtection="1">
      <protection locked="0"/>
    </xf>
    <xf numFmtId="0" fontId="0" fillId="3" borderId="5" xfId="0" applyFill="1" applyBorder="1" applyProtection="1"/>
    <xf numFmtId="0" fontId="0" fillId="3" borderId="6" xfId="0" applyFill="1" applyBorder="1" applyProtection="1"/>
    <xf numFmtId="0" fontId="7" fillId="3" borderId="2" xfId="0" applyFont="1" applyFill="1" applyBorder="1" applyProtection="1">
      <protection locked="0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4" fillId="0" borderId="2" xfId="0" applyFont="1" applyBorder="1" applyAlignment="1" applyProtection="1">
      <alignment horizontal="right"/>
    </xf>
    <xf numFmtId="0" fontId="0" fillId="3" borderId="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/>
    <xf numFmtId="165" fontId="0" fillId="3" borderId="1" xfId="0" applyNumberFormat="1" applyFill="1" applyBorder="1" applyProtection="1">
      <protection locked="0" hidden="1"/>
    </xf>
    <xf numFmtId="165" fontId="3" fillId="5" borderId="1" xfId="1" applyNumberFormat="1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44" fontId="3" fillId="3" borderId="1" xfId="1" applyFont="1" applyFill="1" applyBorder="1" applyProtection="1">
      <protection locked="0"/>
    </xf>
    <xf numFmtId="0" fontId="0" fillId="0" borderId="1" xfId="0" applyFill="1" applyBorder="1" applyProtection="1"/>
    <xf numFmtId="0" fontId="0" fillId="5" borderId="1" xfId="0" applyFill="1" applyBorder="1" applyProtection="1">
      <protection hidden="1"/>
    </xf>
    <xf numFmtId="0" fontId="0" fillId="0" borderId="1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5" borderId="6" xfId="0" applyFill="1" applyBorder="1" applyProtection="1"/>
    <xf numFmtId="0" fontId="4" fillId="0" borderId="5" xfId="0" applyFont="1" applyBorder="1" applyAlignment="1" applyProtection="1">
      <alignment horizontal="center"/>
    </xf>
    <xf numFmtId="0" fontId="6" fillId="0" borderId="0" xfId="0" applyFont="1" applyProtection="1"/>
    <xf numFmtId="0" fontId="4" fillId="0" borderId="1" xfId="0" applyFont="1" applyBorder="1" applyProtection="1"/>
    <xf numFmtId="0" fontId="8" fillId="0" borderId="0" xfId="0" applyFont="1" applyProtection="1"/>
    <xf numFmtId="0" fontId="0" fillId="0" borderId="4" xfId="0" applyBorder="1" applyProtection="1"/>
    <xf numFmtId="0" fontId="0" fillId="6" borderId="2" xfId="0" applyFill="1" applyBorder="1" applyProtection="1"/>
    <xf numFmtId="0" fontId="0" fillId="6" borderId="5" xfId="0" applyFill="1" applyBorder="1" applyProtection="1"/>
    <xf numFmtId="0" fontId="0" fillId="6" borderId="6" xfId="0" applyFill="1" applyBorder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1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5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5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4" xfId="0" applyNumberFormat="1" applyBorder="1" applyProtection="1">
      <protection hidden="1"/>
    </xf>
    <xf numFmtId="0" fontId="4" fillId="10" borderId="0" xfId="0" applyFont="1" applyFill="1" applyProtection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12" borderId="0" xfId="0" applyFill="1"/>
    <xf numFmtId="0" fontId="4" fillId="2" borderId="3" xfId="0" applyFont="1" applyFill="1" applyBorder="1" applyProtection="1"/>
    <xf numFmtId="44" fontId="0" fillId="0" borderId="1" xfId="1" applyFont="1" applyBorder="1" applyProtection="1">
      <protection hidden="1"/>
    </xf>
    <xf numFmtId="44" fontId="0" fillId="0" borderId="3" xfId="1" applyFont="1" applyBorder="1" applyProtection="1">
      <protection hidden="1"/>
    </xf>
    <xf numFmtId="44" fontId="0" fillId="0" borderId="6" xfId="1" applyFont="1" applyBorder="1" applyProtection="1">
      <protection hidden="1"/>
    </xf>
    <xf numFmtId="44" fontId="0" fillId="8" borderId="1" xfId="0" applyNumberFormat="1" applyFill="1" applyBorder="1" applyProtection="1">
      <protection hidden="1"/>
    </xf>
    <xf numFmtId="44" fontId="0" fillId="9" borderId="1" xfId="1" applyFont="1" applyFill="1" applyBorder="1" applyProtection="1">
      <protection hidden="1"/>
    </xf>
    <xf numFmtId="0" fontId="0" fillId="2" borderId="2" xfId="0" applyFill="1" applyBorder="1" applyProtection="1"/>
    <xf numFmtId="0" fontId="0" fillId="2" borderId="5" xfId="0" applyFill="1" applyBorder="1" applyProtection="1"/>
    <xf numFmtId="44" fontId="4" fillId="2" borderId="6" xfId="0" applyNumberFormat="1" applyFont="1" applyFill="1" applyBorder="1" applyProtection="1">
      <protection hidden="1"/>
    </xf>
    <xf numFmtId="0" fontId="0" fillId="3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0" fillId="0" borderId="1" xfId="2" applyFont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23" xfId="0" applyFill="1" applyBorder="1" applyProtection="1"/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ill="1" applyBorder="1" applyProtection="1"/>
    <xf numFmtId="0" fontId="4" fillId="2" borderId="23" xfId="0" applyFont="1" applyFill="1" applyBorder="1" applyAlignment="1" applyProtection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11" fillId="13" borderId="24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44" fontId="0" fillId="6" borderId="23" xfId="0" applyNumberFormat="1" applyFill="1" applyBorder="1" applyProtection="1"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13" borderId="25" xfId="0" applyFont="1" applyFill="1" applyBorder="1" applyAlignment="1">
      <alignment horizontal="center" wrapText="1"/>
    </xf>
    <xf numFmtId="0" fontId="11" fillId="13" borderId="26" xfId="0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167" fontId="0" fillId="0" borderId="0" xfId="0" applyNumberFormat="1" applyProtection="1">
      <protection hidden="1"/>
    </xf>
    <xf numFmtId="167" fontId="0" fillId="0" borderId="1" xfId="0" applyNumberFormat="1" applyBorder="1" applyProtection="1">
      <protection hidden="1"/>
    </xf>
    <xf numFmtId="0" fontId="11" fillId="13" borderId="0" xfId="0" applyFont="1" applyFill="1" applyBorder="1" applyAlignment="1" applyProtection="1">
      <alignment horizontal="center" vertical="center"/>
    </xf>
    <xf numFmtId="0" fontId="11" fillId="13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hidden="1"/>
    </xf>
    <xf numFmtId="0" fontId="7" fillId="0" borderId="1" xfId="0" applyFont="1" applyBorder="1" applyProtection="1"/>
    <xf numFmtId="0" fontId="4" fillId="2" borderId="1" xfId="0" applyFont="1" applyFill="1" applyBorder="1" applyAlignment="1" applyProtection="1">
      <alignment horizontal="left"/>
    </xf>
    <xf numFmtId="9" fontId="0" fillId="0" borderId="6" xfId="0" applyNumberFormat="1" applyBorder="1" applyProtection="1"/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6" borderId="1" xfId="0" applyNumberFormat="1" applyFill="1" applyBorder="1" applyProtection="1">
      <protection hidden="1"/>
    </xf>
    <xf numFmtId="167" fontId="0" fillId="6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6" fillId="0" borderId="2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9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18" fillId="10" borderId="0" xfId="0" applyFont="1" applyFill="1" applyAlignment="1" applyProtection="1">
      <alignment horizontal="center"/>
    </xf>
    <xf numFmtId="9" fontId="0" fillId="0" borderId="1" xfId="0" applyNumberFormat="1" applyBorder="1" applyProtection="1"/>
  </cellXfs>
  <cellStyles count="3">
    <cellStyle name="Millares" xfId="2" builtinId="3"/>
    <cellStyle name="Moneda" xfId="1" builtinId="4"/>
    <cellStyle name="Normal" xfId="0" builtinId="0"/>
  </cellStyles>
  <dxfs count="14">
    <dxf>
      <protection locked="0" hidden="0"/>
    </dxf>
    <dxf>
      <protection locked="0" hidden="0"/>
    </dxf>
    <dxf>
      <protection locked="0" hidden="0"/>
    </dxf>
    <dxf>
      <numFmt numFmtId="30" formatCode="@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67" formatCode="#,##0.00\ &quot;€&quot;"/>
      <protection locked="1" hidden="1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protection locked="0" hidden="0"/>
    </dxf>
    <dxf>
      <numFmt numFmtId="19" formatCode="dd/mm/yyyy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4:O64" totalsRowShown="0">
  <tableColumns count="15">
    <tableColumn id="1" name="NUM."/>
    <tableColumn id="2" name="D.N.I _x000a_00000000A" dataDxfId="13"/>
    <tableColumn id="3" name="Apellidos" dataDxfId="12"/>
    <tableColumn id="14" name="Nombre" dataDxfId="11"/>
    <tableColumn id="15" name="FECHA_x000a_ NACIMIENTO" dataDxfId="10"/>
    <tableColumn id="4" name="Movil" dataDxfId="9"/>
    <tableColumn id="5" name="TIPO SOCIO" dataDxfId="8">
      <calculatedColumnFormula>IF(B5="","-",IF(ISERROR(B5=VLOOKUP(B5,Socios_Numero!D$2:D$71,1,0)),"SOCIO PARTICIPANTE","SOCIO NUMERO"))</calculatedColumnFormula>
    </tableColumn>
    <tableColumn id="6" name="LICENCIA" dataDxfId="7"/>
    <tableColumn id="7" name="IMPORTE" dataDxfId="6">
      <calculatedColumnFormula>IF(AND(G5="SOCIO NUMERO",H5="SI"),Proyecto_Actividad!$G$14,IF(AND(G5="SOCIO NUMERO",H5="NO"),Proyecto_Actividad!$H$14,IF(AND(G5="SOCIO PARTICIPANTE",H5="SI"),Proyecto_Actividad!$I$14,IF(AND(G5="SOCIO PARTICIPANTE",H5="NO"),Proyecto_Actividad!$J$14,"-"))))</calculatedColumnFormula>
    </tableColumn>
    <tableColumn id="8" name="INGRESADO" dataDxfId="5"/>
    <tableColumn id="9" name="DIRECCIÓN" dataDxfId="4"/>
    <tableColumn id="10" name="CODIGO_x000a_POSTAL" dataDxfId="3"/>
    <tableColumn id="11" name="POBLACIÓN" dataDxfId="2"/>
    <tableColumn id="16" name="PROVINCIA" dataDxfId="1"/>
    <tableColumn id="13" name="E-MAI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4" workbookViewId="0">
      <selection activeCell="B5" sqref="B5"/>
    </sheetView>
  </sheetViews>
  <sheetFormatPr baseColWidth="10" defaultColWidth="11.5546875" defaultRowHeight="14.4"/>
  <cols>
    <col min="1" max="1" width="11.109375" style="14" customWidth="1"/>
    <col min="2" max="2" width="12.33203125" style="14" customWidth="1"/>
    <col min="3" max="3" width="12.6640625" style="14" customWidth="1"/>
    <col min="4" max="4" width="12.33203125" style="14" customWidth="1"/>
    <col min="5" max="5" width="7" style="14" customWidth="1"/>
    <col min="6" max="6" width="13.44140625" style="14" customWidth="1"/>
    <col min="7" max="7" width="12.33203125" style="14" customWidth="1"/>
    <col min="8" max="8" width="12.44140625" style="14" customWidth="1"/>
    <col min="9" max="9" width="11.44140625" style="14" customWidth="1"/>
    <col min="10" max="16384" width="11.5546875" style="14"/>
  </cols>
  <sheetData>
    <row r="1" spans="1:10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>
      <c r="A2" s="172" t="s">
        <v>86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>
      <c r="A3" s="30" t="s">
        <v>72</v>
      </c>
      <c r="B3" s="30"/>
      <c r="C3" s="31" t="s">
        <v>85</v>
      </c>
    </row>
    <row r="5" spans="1:10">
      <c r="A5" s="32" t="s">
        <v>70</v>
      </c>
      <c r="B5" s="15"/>
      <c r="C5" s="32" t="s">
        <v>71</v>
      </c>
      <c r="D5" s="15"/>
      <c r="F5" s="49" t="s">
        <v>73</v>
      </c>
      <c r="G5" s="51"/>
      <c r="H5" s="52"/>
      <c r="I5" s="44"/>
      <c r="J5" s="45"/>
    </row>
    <row r="6" spans="1:10">
      <c r="F6" s="49" t="s">
        <v>74</v>
      </c>
      <c r="G6" s="50"/>
      <c r="H6" s="45"/>
    </row>
    <row r="7" spans="1:10">
      <c r="A7" s="30" t="s">
        <v>87</v>
      </c>
      <c r="B7" s="30"/>
      <c r="C7" s="30"/>
    </row>
    <row r="8" spans="1:10">
      <c r="A8" s="18" t="s">
        <v>56</v>
      </c>
      <c r="B8" s="18" t="s">
        <v>67</v>
      </c>
      <c r="C8" s="18" t="s">
        <v>68</v>
      </c>
      <c r="D8" s="18" t="s">
        <v>59</v>
      </c>
      <c r="G8" s="170" t="s">
        <v>84</v>
      </c>
      <c r="H8" s="170"/>
      <c r="I8" s="170"/>
    </row>
    <row r="9" spans="1:10">
      <c r="A9" s="33" t="s">
        <v>64</v>
      </c>
      <c r="B9" s="34">
        <v>0.18</v>
      </c>
      <c r="C9" s="15"/>
      <c r="D9" s="27">
        <f>IF(C9&gt;=278,50,B9*C9)</f>
        <v>0</v>
      </c>
      <c r="G9" s="35" t="s">
        <v>83</v>
      </c>
      <c r="I9" s="35" t="s">
        <v>75</v>
      </c>
    </row>
    <row r="10" spans="1:10">
      <c r="A10" s="33" t="s">
        <v>65</v>
      </c>
      <c r="B10" s="34">
        <v>12</v>
      </c>
      <c r="C10" s="15"/>
      <c r="D10" s="27">
        <f>B10*C10</f>
        <v>0</v>
      </c>
      <c r="G10" s="23" t="str">
        <f>IF(B14="Sin_Autobus",8,IF(B14="Plazas_31",29,IF(B14="Plazas_38",35,IF(B14="Plazas_54",38,"-"))))</f>
        <v>-</v>
      </c>
      <c r="H10" s="36"/>
      <c r="I10" s="23" t="str">
        <f>IF(B14="Sin_Autobus",25,IF(B14="Plazas_31",31-C16,IF(B14="Plazas_38",38-C16,IF(B14="Plazas_54",54-C16,"-"))))</f>
        <v>-</v>
      </c>
    </row>
    <row r="11" spans="1:10">
      <c r="B11" s="17" t="s">
        <v>69</v>
      </c>
      <c r="C11" s="17"/>
      <c r="D11" s="25">
        <f>SUM(D9:D10)</f>
        <v>0</v>
      </c>
    </row>
    <row r="12" spans="1:10">
      <c r="G12" s="170" t="s">
        <v>76</v>
      </c>
      <c r="H12" s="170"/>
      <c r="I12" s="170"/>
      <c r="J12" s="170"/>
    </row>
    <row r="13" spans="1:10" ht="28.8">
      <c r="A13" s="37" t="s">
        <v>63</v>
      </c>
      <c r="B13" s="18"/>
      <c r="C13" s="39" t="s">
        <v>276</v>
      </c>
      <c r="D13" s="38" t="s">
        <v>81</v>
      </c>
      <c r="G13" s="39" t="s">
        <v>103</v>
      </c>
      <c r="H13" s="39" t="s">
        <v>104</v>
      </c>
      <c r="I13" s="39" t="s">
        <v>269</v>
      </c>
      <c r="J13" s="39" t="s">
        <v>270</v>
      </c>
    </row>
    <row r="14" spans="1:10">
      <c r="A14" s="33" t="s">
        <v>57</v>
      </c>
      <c r="B14" s="15"/>
      <c r="C14" s="119"/>
      <c r="D14" s="26">
        <f>IF(B14="Sin_Autobus",0,IF(B14="Plazas_31",292,IF(AND(B14="Plazas_38",C14="1 a 150 Km"),275,IF(AND(B14="Plazas_38",C14="151 a 300 Km"),300,IF(AND(B14="Plazas_54",C14="1 a 150 Km"),300,IF(AND(B14="Plazas_54",C14="151 a 300 Km"),330,0))))))</f>
        <v>0</v>
      </c>
      <c r="G14" s="22" t="str">
        <f>IF(ISERROR(ROUND((D21/G10)+C15,0)),"-",ROUND((D21/G10)+C15,0))</f>
        <v>-</v>
      </c>
      <c r="H14" s="22" t="str">
        <f>IF(ISERROR(ROUND((D21/G10)+C15,0)+H16),"-",ROUND((D21/G10)+C15,0)+H16)</f>
        <v>-</v>
      </c>
      <c r="I14" s="22" t="str">
        <f>IF(ISERROR(ROUND((D21/G10)+C15,0)+3),"-",ROUND((D21/G10)+C15,0)+3)</f>
        <v>-</v>
      </c>
      <c r="J14" s="22" t="str">
        <f>IF(ISERROR(ROUND((D21/G10)+C15,0)+H16+3),"-",ROUND((D21/G10)+C15,0)+H16+3)</f>
        <v>-</v>
      </c>
    </row>
    <row r="15" spans="1:10">
      <c r="A15" s="33" t="s">
        <v>79</v>
      </c>
      <c r="B15" s="33"/>
      <c r="C15" s="16"/>
      <c r="D15" s="33"/>
      <c r="J15" s="129"/>
    </row>
    <row r="16" spans="1:10">
      <c r="A16" s="33" t="s">
        <v>80</v>
      </c>
      <c r="B16" s="33"/>
      <c r="C16" s="15"/>
      <c r="D16" s="22">
        <f>C15*C16</f>
        <v>0</v>
      </c>
      <c r="F16" s="17" t="s">
        <v>78</v>
      </c>
      <c r="G16" s="40"/>
      <c r="H16" s="34">
        <v>3</v>
      </c>
    </row>
    <row r="17" spans="1:10" customFormat="1">
      <c r="A17" s="58" t="s">
        <v>265</v>
      </c>
      <c r="B17" s="10"/>
      <c r="C17" s="10"/>
      <c r="D17" s="111">
        <f>IF(OR(B14="Plazas_54",B14="Plazas_38",B14="Plazas_31"),C15,0)</f>
        <v>0</v>
      </c>
    </row>
    <row r="18" spans="1:10">
      <c r="A18" s="58" t="s">
        <v>266</v>
      </c>
      <c r="B18" s="33"/>
      <c r="C18" s="33"/>
      <c r="D18" s="53">
        <v>0</v>
      </c>
      <c r="F18" s="17" t="s">
        <v>107</v>
      </c>
      <c r="G18" s="43"/>
      <c r="H18" s="44"/>
      <c r="I18" s="44"/>
      <c r="J18" s="45"/>
    </row>
    <row r="19" spans="1:10">
      <c r="B19" s="110" t="s">
        <v>77</v>
      </c>
      <c r="C19" s="110"/>
      <c r="D19" s="24">
        <f>SUM(D14:D18)</f>
        <v>0</v>
      </c>
      <c r="F19" s="17" t="s">
        <v>106</v>
      </c>
      <c r="G19" s="43"/>
      <c r="H19" s="44"/>
      <c r="I19" s="44"/>
      <c r="J19" s="45"/>
    </row>
    <row r="20" spans="1:10">
      <c r="F20" s="17" t="s">
        <v>105</v>
      </c>
      <c r="G20" s="43"/>
      <c r="H20" s="44"/>
      <c r="I20" s="44"/>
      <c r="J20" s="45"/>
    </row>
    <row r="21" spans="1:10">
      <c r="B21" s="17" t="s">
        <v>82</v>
      </c>
      <c r="C21" s="17"/>
      <c r="D21" s="25">
        <f>D11+D19</f>
        <v>0</v>
      </c>
      <c r="F21" s="17" t="s">
        <v>279</v>
      </c>
      <c r="G21" s="43"/>
      <c r="H21" s="44"/>
      <c r="I21" s="44"/>
      <c r="J21" s="45"/>
    </row>
    <row r="23" spans="1:10">
      <c r="A23" s="41" t="s">
        <v>108</v>
      </c>
      <c r="B23" s="42"/>
      <c r="C23" s="46"/>
      <c r="D23" s="47"/>
      <c r="E23" s="47"/>
      <c r="F23" s="47"/>
      <c r="G23" s="47"/>
      <c r="H23" s="47"/>
      <c r="I23" s="47"/>
      <c r="J23" s="48"/>
    </row>
  </sheetData>
  <sheetProtection password="CC53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baseColWidth="10" defaultColWidth="11.5546875" defaultRowHeight="14.4"/>
  <cols>
    <col min="1" max="1" width="11.5546875" style="14"/>
    <col min="2" max="2" width="72.6640625" style="14" customWidth="1"/>
    <col min="3" max="16384" width="11.5546875" style="14"/>
  </cols>
  <sheetData>
    <row r="1" spans="1:8">
      <c r="A1" s="18" t="s">
        <v>66</v>
      </c>
      <c r="B1" s="17" t="s">
        <v>88</v>
      </c>
      <c r="C1" s="20"/>
      <c r="D1" s="20"/>
      <c r="E1" s="13"/>
      <c r="F1" s="13"/>
      <c r="G1" s="13"/>
      <c r="H1" s="13"/>
    </row>
    <row r="2" spans="1:8">
      <c r="A2" s="19">
        <v>1</v>
      </c>
      <c r="B2" s="15"/>
      <c r="C2" s="20"/>
      <c r="D2" s="20"/>
      <c r="E2" s="13"/>
      <c r="F2" s="13"/>
      <c r="G2" s="13"/>
      <c r="H2" s="13"/>
    </row>
    <row r="3" spans="1:8" ht="15" thickBot="1">
      <c r="A3" s="19">
        <v>2</v>
      </c>
      <c r="B3" s="15"/>
      <c r="C3" s="20"/>
      <c r="D3" s="20"/>
      <c r="E3" s="13"/>
      <c r="F3" s="13"/>
      <c r="G3" s="13"/>
      <c r="H3" s="13"/>
    </row>
    <row r="4" spans="1:8" ht="15" thickBot="1">
      <c r="A4" s="21"/>
      <c r="B4" s="21"/>
      <c r="C4" s="20"/>
      <c r="D4" s="130" t="s">
        <v>113</v>
      </c>
      <c r="E4" s="13"/>
      <c r="F4" s="13"/>
      <c r="G4" s="13"/>
      <c r="H4" s="13"/>
    </row>
    <row r="5" spans="1:8" ht="15" thickBot="1">
      <c r="A5" s="127" t="s">
        <v>278</v>
      </c>
      <c r="B5" s="136"/>
      <c r="C5" s="21"/>
      <c r="D5" s="137">
        <f>Proyecto_Actividad!D11</f>
        <v>0</v>
      </c>
    </row>
    <row r="6" spans="1:8">
      <c r="A6" s="21"/>
      <c r="B6" s="21" t="s">
        <v>280</v>
      </c>
      <c r="C6" s="21"/>
      <c r="D6" s="21"/>
    </row>
  </sheetData>
  <sheetProtection password="CC53" sheet="1" objects="1" scenarios="1" selectLockedCells="1"/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9"/>
  <sheetViews>
    <sheetView zoomScaleNormal="100" workbookViewId="0">
      <selection activeCell="B5" sqref="B5"/>
    </sheetView>
  </sheetViews>
  <sheetFormatPr baseColWidth="10" defaultRowHeight="14.4"/>
  <cols>
    <col min="1" max="1" width="6.21875" customWidth="1"/>
    <col min="2" max="2" width="13" customWidth="1"/>
    <col min="3" max="3" width="27.5546875" customWidth="1"/>
    <col min="4" max="4" width="18.44140625" customWidth="1"/>
    <col min="5" max="5" width="12.33203125" customWidth="1"/>
    <col min="6" max="6" width="12.77734375" customWidth="1"/>
    <col min="7" max="7" width="21.21875" customWidth="1"/>
    <col min="8" max="8" width="12.77734375" customWidth="1"/>
    <col min="9" max="9" width="9.33203125" customWidth="1"/>
    <col min="10" max="10" width="11.109375" customWidth="1"/>
    <col min="11" max="11" width="29.6640625" customWidth="1"/>
    <col min="12" max="12" width="11.33203125" customWidth="1"/>
    <col min="13" max="13" width="19.109375" customWidth="1"/>
    <col min="14" max="14" width="17.6640625" customWidth="1"/>
    <col min="15" max="15" width="29.6640625" customWidth="1"/>
  </cols>
  <sheetData>
    <row r="1" spans="1:15">
      <c r="A1" s="173" t="s">
        <v>109</v>
      </c>
      <c r="B1" s="173"/>
      <c r="C1" s="173"/>
      <c r="D1" s="173"/>
      <c r="E1" s="173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>
      <c r="A2" s="174">
        <f>Proyecto_Actividad!G5</f>
        <v>0</v>
      </c>
      <c r="B2" s="174"/>
      <c r="C2" s="174"/>
      <c r="D2" s="174"/>
      <c r="E2" s="174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4" spans="1:15" ht="25.95" customHeight="1">
      <c r="A4" s="107" t="s">
        <v>110</v>
      </c>
      <c r="B4" s="108" t="s">
        <v>343</v>
      </c>
      <c r="C4" s="107" t="s">
        <v>148</v>
      </c>
      <c r="D4" s="107" t="s">
        <v>277</v>
      </c>
      <c r="E4" s="106" t="s">
        <v>141</v>
      </c>
      <c r="F4" s="107" t="s">
        <v>261</v>
      </c>
      <c r="G4" s="107" t="s">
        <v>111</v>
      </c>
      <c r="H4" s="107" t="s">
        <v>112</v>
      </c>
      <c r="I4" s="107" t="s">
        <v>113</v>
      </c>
      <c r="J4" s="107" t="s">
        <v>114</v>
      </c>
      <c r="K4" s="107" t="s">
        <v>140</v>
      </c>
      <c r="L4" s="108" t="s">
        <v>262</v>
      </c>
      <c r="M4" s="108" t="s">
        <v>263</v>
      </c>
      <c r="N4" s="108" t="s">
        <v>344</v>
      </c>
      <c r="O4" s="105" t="s">
        <v>144</v>
      </c>
    </row>
    <row r="5" spans="1:15">
      <c r="A5">
        <v>1</v>
      </c>
      <c r="B5" s="138"/>
      <c r="C5" s="122"/>
      <c r="D5" s="122"/>
      <c r="E5" s="141"/>
      <c r="F5" s="122"/>
      <c r="G5" s="126" t="str">
        <f>IF(B5="","-",IF(ISERROR(B5=VLOOKUP(B5,Socios_Numero!D$2:D$71,1,0)),"SOCIO PARTICIPANTE","SOCIO NUMERO"))</f>
        <v>-</v>
      </c>
      <c r="H5" s="125"/>
      <c r="I5" s="143" t="str">
        <f>IF(AND(G5="SOCIO NUMERO",H5="SI"),Proyecto_Actividad!$G$14,IF(AND(G5="SOCIO NUMERO",H5="NO"),Proyecto_Actividad!$H$14,IF(AND(G5="SOCIO PARTICIPANTE",H5="SI"),Proyecto_Actividad!$I$14,IF(AND(G5="SOCIO PARTICIPANTE",H5="NO"),Proyecto_Actividad!$J$14,"-"))))</f>
        <v>-</v>
      </c>
      <c r="J5" s="125"/>
      <c r="K5" s="122"/>
      <c r="L5" s="128"/>
      <c r="M5" s="122"/>
      <c r="N5" s="122"/>
      <c r="O5" s="122"/>
    </row>
    <row r="6" spans="1:15">
      <c r="A6">
        <v>2</v>
      </c>
      <c r="B6" s="138"/>
      <c r="C6" s="122"/>
      <c r="D6" s="122"/>
      <c r="E6" s="141"/>
      <c r="F6" s="122"/>
      <c r="G6" s="126" t="str">
        <f>IF(B6="","-",IF(ISERROR(B6=VLOOKUP(B6,Socios_Numero!D$2:D$71,1,0)),"SOCIO PARTICIPANTE","SOCIO NUMERO"))</f>
        <v>-</v>
      </c>
      <c r="H6" s="125"/>
      <c r="I6" s="143" t="str">
        <f>IF(AND(G6="SOCIO NUMERO",H6="SI"),Proyecto_Actividad!$G$14,IF(AND(G6="SOCIO NUMERO",H6="NO"),Proyecto_Actividad!$H$14,IF(AND(G6="SOCIO PARTICIPANTE",H6="SI"),Proyecto_Actividad!$I$14,IF(AND(G6="SOCIO PARTICIPANTE",H6="NO"),Proyecto_Actividad!$J$14,"-"))))</f>
        <v>-</v>
      </c>
      <c r="J6" s="125"/>
      <c r="K6" s="122"/>
      <c r="L6" s="128"/>
      <c r="M6" s="122"/>
      <c r="N6" s="122"/>
      <c r="O6" s="122"/>
    </row>
    <row r="7" spans="1:15">
      <c r="A7">
        <v>3</v>
      </c>
      <c r="B7" s="167"/>
      <c r="C7" s="122"/>
      <c r="D7" s="122"/>
      <c r="E7" s="141"/>
      <c r="F7" s="122"/>
      <c r="G7" s="126" t="str">
        <f>IF(B7="","-",IF(ISERROR(B7=VLOOKUP(B7,Socios_Numero!D$2:D$71,1,0)),"SOCIO PARTICIPANTE","SOCIO NUMERO"))</f>
        <v>-</v>
      </c>
      <c r="H7" s="125"/>
      <c r="I7" s="143" t="str">
        <f>IF(AND(G7="SOCIO NUMERO",H7="SI"),Proyecto_Actividad!$G$14,IF(AND(G7="SOCIO NUMERO",H7="NO"),Proyecto_Actividad!$H$14,IF(AND(G7="SOCIO PARTICIPANTE",H7="SI"),Proyecto_Actividad!$I$14,IF(AND(G7="SOCIO PARTICIPANTE",H7="NO"),Proyecto_Actividad!$J$14,"-"))))</f>
        <v>-</v>
      </c>
      <c r="J7" s="125"/>
      <c r="K7" s="122"/>
      <c r="L7" s="128"/>
      <c r="M7" s="122"/>
      <c r="N7" s="122"/>
      <c r="O7" s="122"/>
    </row>
    <row r="8" spans="1:15">
      <c r="A8">
        <v>4</v>
      </c>
      <c r="B8" s="167"/>
      <c r="C8" s="122"/>
      <c r="D8" s="122"/>
      <c r="E8" s="141"/>
      <c r="F8" s="122"/>
      <c r="G8" s="126" t="str">
        <f>IF(B8="","-",IF(ISERROR(B8=VLOOKUP(B8,Socios_Numero!D$2:D$71,1,0)),"SOCIO PARTICIPANTE","SOCIO NUMERO"))</f>
        <v>-</v>
      </c>
      <c r="H8" s="125"/>
      <c r="I8" s="143" t="str">
        <f>IF(AND(G8="SOCIO NUMERO",H8="SI"),Proyecto_Actividad!$G$14,IF(AND(G8="SOCIO NUMERO",H8="NO"),Proyecto_Actividad!$H$14,IF(AND(G8="SOCIO PARTICIPANTE",H8="SI"),Proyecto_Actividad!$I$14,IF(AND(G8="SOCIO PARTICIPANTE",H8="NO"),Proyecto_Actividad!$J$14,"-"))))</f>
        <v>-</v>
      </c>
      <c r="J8" s="125"/>
      <c r="K8" s="122"/>
      <c r="L8" s="128"/>
      <c r="M8" s="122"/>
      <c r="N8" s="122"/>
      <c r="O8" s="122"/>
    </row>
    <row r="9" spans="1:15">
      <c r="A9">
        <v>5</v>
      </c>
      <c r="B9" s="167"/>
      <c r="C9" s="122"/>
      <c r="D9" s="122"/>
      <c r="E9" s="141"/>
      <c r="F9" s="122"/>
      <c r="G9" s="126" t="str">
        <f>IF(B9="","-",IF(ISERROR(B9=VLOOKUP(B9,Socios_Numero!D$2:D$71,1,0)),"SOCIO PARTICIPANTE","SOCIO NUMERO"))</f>
        <v>-</v>
      </c>
      <c r="H9" s="125"/>
      <c r="I9" s="143" t="str">
        <f>IF(AND(G9="SOCIO NUMERO",H9="SI"),Proyecto_Actividad!$G$14,IF(AND(G9="SOCIO NUMERO",H9="NO"),Proyecto_Actividad!$H$14,IF(AND(G9="SOCIO PARTICIPANTE",H9="SI"),Proyecto_Actividad!$I$14,IF(AND(G9="SOCIO PARTICIPANTE",H9="NO"),Proyecto_Actividad!$J$14,"-"))))</f>
        <v>-</v>
      </c>
      <c r="J9" s="125"/>
      <c r="K9" s="122"/>
      <c r="L9" s="128"/>
      <c r="M9" s="122"/>
      <c r="N9" s="122"/>
      <c r="O9" s="122"/>
    </row>
    <row r="10" spans="1:15">
      <c r="A10">
        <v>6</v>
      </c>
      <c r="B10" s="167"/>
      <c r="C10" s="122"/>
      <c r="D10" s="122"/>
      <c r="E10" s="141"/>
      <c r="F10" s="122"/>
      <c r="G10" s="126" t="str">
        <f>IF(B10="","-",IF(ISERROR(B10=VLOOKUP(B10,Socios_Numero!D$2:D$71,1,0)),"SOCIO PARTICIPANTE","SOCIO NUMERO"))</f>
        <v>-</v>
      </c>
      <c r="H10" s="125"/>
      <c r="I10" s="143" t="str">
        <f>IF(AND(G10="SOCIO NUMERO",H10="SI"),Proyecto_Actividad!$G$14,IF(AND(G10="SOCIO NUMERO",H10="NO"),Proyecto_Actividad!$H$14,IF(AND(G10="SOCIO PARTICIPANTE",H10="SI"),Proyecto_Actividad!$I$14,IF(AND(G10="SOCIO PARTICIPANTE",H10="NO"),Proyecto_Actividad!$J$14,"-"))))</f>
        <v>-</v>
      </c>
      <c r="J10" s="125"/>
      <c r="K10" s="122"/>
      <c r="L10" s="128"/>
      <c r="M10" s="122"/>
      <c r="N10" s="122"/>
      <c r="O10" s="122"/>
    </row>
    <row r="11" spans="1:15">
      <c r="A11">
        <v>7</v>
      </c>
      <c r="B11" s="167"/>
      <c r="C11" s="122"/>
      <c r="D11" s="122"/>
      <c r="E11" s="141"/>
      <c r="F11" s="122"/>
      <c r="G11" s="126" t="str">
        <f>IF(B11="","-",IF(ISERROR(B11=VLOOKUP(B11,Socios_Numero!D$2:D$71,1,0)),"SOCIO PARTICIPANTE","SOCIO NUMERO"))</f>
        <v>-</v>
      </c>
      <c r="H11" s="125"/>
      <c r="I11" s="143" t="str">
        <f>IF(AND(G11="SOCIO NUMERO",H11="SI"),Proyecto_Actividad!$G$14,IF(AND(G11="SOCIO NUMERO",H11="NO"),Proyecto_Actividad!$H$14,IF(AND(G11="SOCIO PARTICIPANTE",H11="SI"),Proyecto_Actividad!$I$14,IF(AND(G11="SOCIO PARTICIPANTE",H11="NO"),Proyecto_Actividad!$J$14,"-"))))</f>
        <v>-</v>
      </c>
      <c r="J11" s="125"/>
      <c r="K11" s="122"/>
      <c r="L11" s="128"/>
      <c r="M11" s="122"/>
      <c r="N11" s="122"/>
      <c r="O11" s="122"/>
    </row>
    <row r="12" spans="1:15">
      <c r="A12">
        <v>8</v>
      </c>
      <c r="B12" s="167"/>
      <c r="C12" s="122"/>
      <c r="D12" s="122"/>
      <c r="E12" s="141"/>
      <c r="F12" s="122"/>
      <c r="G12" s="126" t="str">
        <f>IF(B12="","-",IF(ISERROR(B12=VLOOKUP(B12,Socios_Numero!D$2:D$71,1,0)),"SOCIO PARTICIPANTE","SOCIO NUMERO"))</f>
        <v>-</v>
      </c>
      <c r="H12" s="125"/>
      <c r="I12" s="143" t="str">
        <f>IF(AND(G12="SOCIO NUMERO",H12="SI"),Proyecto_Actividad!$G$14,IF(AND(G12="SOCIO NUMERO",H12="NO"),Proyecto_Actividad!$H$14,IF(AND(G12="SOCIO PARTICIPANTE",H12="SI"),Proyecto_Actividad!$I$14,IF(AND(G12="SOCIO PARTICIPANTE",H12="NO"),Proyecto_Actividad!$J$14,"-"))))</f>
        <v>-</v>
      </c>
      <c r="J12" s="125"/>
      <c r="K12" s="122"/>
      <c r="L12" s="128"/>
      <c r="M12" s="122"/>
      <c r="N12" s="122"/>
      <c r="O12" s="122"/>
    </row>
    <row r="13" spans="1:15">
      <c r="A13">
        <v>9</v>
      </c>
      <c r="B13" s="167"/>
      <c r="C13" s="122"/>
      <c r="D13" s="122"/>
      <c r="E13" s="141"/>
      <c r="F13" s="122"/>
      <c r="G13" s="126" t="str">
        <f>IF(B13="","-",IF(ISERROR(B13=VLOOKUP(B13,Socios_Numero!D$2:D$71,1,0)),"SOCIO PARTICIPANTE","SOCIO NUMERO"))</f>
        <v>-</v>
      </c>
      <c r="H13" s="125"/>
      <c r="I13" s="143" t="str">
        <f>IF(AND(G13="SOCIO NUMERO",H13="SI"),Proyecto_Actividad!$G$14,IF(AND(G13="SOCIO NUMERO",H13="NO"),Proyecto_Actividad!$H$14,IF(AND(G13="SOCIO PARTICIPANTE",H13="SI"),Proyecto_Actividad!$I$14,IF(AND(G13="SOCIO PARTICIPANTE",H13="NO"),Proyecto_Actividad!$J$14,"-"))))</f>
        <v>-</v>
      </c>
      <c r="J13" s="125"/>
      <c r="K13" s="122"/>
      <c r="L13" s="128"/>
      <c r="M13" s="122"/>
      <c r="N13" s="122"/>
      <c r="O13" s="122"/>
    </row>
    <row r="14" spans="1:15">
      <c r="A14">
        <v>10</v>
      </c>
      <c r="B14" s="167"/>
      <c r="C14" s="122"/>
      <c r="D14" s="122"/>
      <c r="E14" s="141"/>
      <c r="F14" s="122"/>
      <c r="G14" s="126" t="str">
        <f>IF(B14="","-",IF(ISERROR(B14=VLOOKUP(B14,Socios_Numero!D$2:D$71,1,0)),"SOCIO PARTICIPANTE","SOCIO NUMERO"))</f>
        <v>-</v>
      </c>
      <c r="H14" s="125"/>
      <c r="I14" s="143" t="str">
        <f>IF(AND(G14="SOCIO NUMERO",H14="SI"),Proyecto_Actividad!$G$14,IF(AND(G14="SOCIO NUMERO",H14="NO"),Proyecto_Actividad!$H$14,IF(AND(G14="SOCIO PARTICIPANTE",H14="SI"),Proyecto_Actividad!$I$14,IF(AND(G14="SOCIO PARTICIPANTE",H14="NO"),Proyecto_Actividad!$J$14,"-"))))</f>
        <v>-</v>
      </c>
      <c r="J14" s="125"/>
      <c r="K14" s="122"/>
      <c r="L14" s="128"/>
      <c r="M14" s="122"/>
      <c r="N14" s="122"/>
      <c r="O14" s="122"/>
    </row>
    <row r="15" spans="1:15">
      <c r="A15">
        <v>11</v>
      </c>
      <c r="B15" s="167"/>
      <c r="C15" s="122"/>
      <c r="D15" s="122"/>
      <c r="E15" s="141"/>
      <c r="F15" s="122"/>
      <c r="G15" s="126" t="str">
        <f>IF(B15="","-",IF(ISERROR(B15=VLOOKUP(B15,Socios_Numero!D$2:D$71,1,0)),"SOCIO PARTICIPANTE","SOCIO NUMERO"))</f>
        <v>-</v>
      </c>
      <c r="H15" s="125"/>
      <c r="I15" s="143" t="str">
        <f>IF(AND(G15="SOCIO NUMERO",H15="SI"),Proyecto_Actividad!$G$14,IF(AND(G15="SOCIO NUMERO",H15="NO"),Proyecto_Actividad!$H$14,IF(AND(G15="SOCIO PARTICIPANTE",H15="SI"),Proyecto_Actividad!$I$14,IF(AND(G15="SOCIO PARTICIPANTE",H15="NO"),Proyecto_Actividad!$J$14,"-"))))</f>
        <v>-</v>
      </c>
      <c r="J15" s="125"/>
      <c r="K15" s="122"/>
      <c r="L15" s="128"/>
      <c r="M15" s="122"/>
      <c r="N15" s="122"/>
      <c r="O15" s="122"/>
    </row>
    <row r="16" spans="1:15">
      <c r="A16">
        <v>12</v>
      </c>
      <c r="B16" s="167"/>
      <c r="C16" s="122"/>
      <c r="D16" s="122"/>
      <c r="E16" s="141"/>
      <c r="F16" s="122"/>
      <c r="G16" s="126" t="str">
        <f>IF(B16="","-",IF(ISERROR(B16=VLOOKUP(B16,Socios_Numero!D$2:D$71,1,0)),"SOCIO PARTICIPANTE","SOCIO NUMERO"))</f>
        <v>-</v>
      </c>
      <c r="H16" s="125"/>
      <c r="I16" s="143" t="str">
        <f>IF(AND(G16="SOCIO NUMERO",H16="SI"),Proyecto_Actividad!$G$14,IF(AND(G16="SOCIO NUMERO",H16="NO"),Proyecto_Actividad!$H$14,IF(AND(G16="SOCIO PARTICIPANTE",H16="SI"),Proyecto_Actividad!$I$14,IF(AND(G16="SOCIO PARTICIPANTE",H16="NO"),Proyecto_Actividad!$J$14,"-"))))</f>
        <v>-</v>
      </c>
      <c r="J16" s="125"/>
      <c r="K16" s="122"/>
      <c r="L16" s="128"/>
      <c r="M16" s="122"/>
      <c r="N16" s="122"/>
      <c r="O16" s="122"/>
    </row>
    <row r="17" spans="1:15">
      <c r="A17">
        <v>13</v>
      </c>
      <c r="B17" s="167"/>
      <c r="C17" s="122"/>
      <c r="D17" s="122"/>
      <c r="E17" s="141"/>
      <c r="F17" s="122"/>
      <c r="G17" s="126" t="str">
        <f>IF(B17="","-",IF(ISERROR(B17=VLOOKUP(B17,Socios_Numero!D$2:D$71,1,0)),"SOCIO PARTICIPANTE","SOCIO NUMERO"))</f>
        <v>-</v>
      </c>
      <c r="H17" s="125"/>
      <c r="I17" s="143" t="str">
        <f>IF(AND(G17="SOCIO NUMERO",H17="SI"),Proyecto_Actividad!$G$14,IF(AND(G17="SOCIO NUMERO",H17="NO"),Proyecto_Actividad!$H$14,IF(AND(G17="SOCIO PARTICIPANTE",H17="SI"),Proyecto_Actividad!$I$14,IF(AND(G17="SOCIO PARTICIPANTE",H17="NO"),Proyecto_Actividad!$J$14,"-"))))</f>
        <v>-</v>
      </c>
      <c r="J17" s="125"/>
      <c r="K17" s="122"/>
      <c r="L17" s="128"/>
      <c r="M17" s="122"/>
      <c r="N17" s="122"/>
      <c r="O17" s="122"/>
    </row>
    <row r="18" spans="1:15">
      <c r="A18">
        <v>14</v>
      </c>
      <c r="B18" s="167"/>
      <c r="C18" s="122"/>
      <c r="D18" s="122"/>
      <c r="E18" s="141"/>
      <c r="F18" s="122"/>
      <c r="G18" s="126" t="str">
        <f>IF(B18="","-",IF(ISERROR(B18=VLOOKUP(B18,Socios_Numero!D$2:D$71,1,0)),"SOCIO PARTICIPANTE","SOCIO NUMERO"))</f>
        <v>-</v>
      </c>
      <c r="H18" s="125"/>
      <c r="I18" s="143" t="str">
        <f>IF(AND(G18="SOCIO NUMERO",H18="SI"),Proyecto_Actividad!$G$14,IF(AND(G18="SOCIO NUMERO",H18="NO"),Proyecto_Actividad!$H$14,IF(AND(G18="SOCIO PARTICIPANTE",H18="SI"),Proyecto_Actividad!$I$14,IF(AND(G18="SOCIO PARTICIPANTE",H18="NO"),Proyecto_Actividad!$J$14,"-"))))</f>
        <v>-</v>
      </c>
      <c r="J18" s="125"/>
      <c r="K18" s="122"/>
      <c r="L18" s="128"/>
      <c r="M18" s="122"/>
      <c r="N18" s="122"/>
      <c r="O18" s="122"/>
    </row>
    <row r="19" spans="1:15">
      <c r="A19">
        <v>15</v>
      </c>
      <c r="B19" s="138"/>
      <c r="C19" s="122"/>
      <c r="D19" s="122"/>
      <c r="E19" s="141"/>
      <c r="F19" s="122"/>
      <c r="G19" s="126" t="str">
        <f>IF(B19="","-",IF(ISERROR(B19=VLOOKUP(B19,Socios_Numero!D$2:D$71,1,0)),"SOCIO PARTICIPANTE","SOCIO NUMERO"))</f>
        <v>-</v>
      </c>
      <c r="H19" s="125"/>
      <c r="I19" s="143" t="str">
        <f>IF(AND(G19="SOCIO NUMERO",H19="SI"),Proyecto_Actividad!$G$14,IF(AND(G19="SOCIO NUMERO",H19="NO"),Proyecto_Actividad!$H$14,IF(AND(G19="SOCIO PARTICIPANTE",H19="SI"),Proyecto_Actividad!$I$14,IF(AND(G19="SOCIO PARTICIPANTE",H19="NO"),Proyecto_Actividad!$J$14,"-"))))</f>
        <v>-</v>
      </c>
      <c r="J19" s="125"/>
      <c r="K19" s="122"/>
      <c r="L19" s="128"/>
      <c r="M19" s="122"/>
      <c r="N19" s="122"/>
      <c r="O19" s="122"/>
    </row>
    <row r="20" spans="1:15">
      <c r="A20">
        <v>16</v>
      </c>
      <c r="B20" s="138"/>
      <c r="C20" s="122"/>
      <c r="D20" s="122"/>
      <c r="E20" s="141"/>
      <c r="F20" s="122"/>
      <c r="G20" s="126" t="str">
        <f>IF(B20="","-",IF(ISERROR(B20=VLOOKUP(B20,Socios_Numero!D$2:D$71,1,0)),"SOCIO PARTICIPANTE","SOCIO NUMERO"))</f>
        <v>-</v>
      </c>
      <c r="H20" s="125"/>
      <c r="I20" s="143" t="str">
        <f>IF(AND(G20="SOCIO NUMERO",H20="SI"),Proyecto_Actividad!$G$14,IF(AND(G20="SOCIO NUMERO",H20="NO"),Proyecto_Actividad!$H$14,IF(AND(G20="SOCIO PARTICIPANTE",H20="SI"),Proyecto_Actividad!$I$14,IF(AND(G20="SOCIO PARTICIPANTE",H20="NO"),Proyecto_Actividad!$J$14,"-"))))</f>
        <v>-</v>
      </c>
      <c r="J20" s="125"/>
      <c r="K20" s="122"/>
      <c r="L20" s="128"/>
      <c r="M20" s="122"/>
      <c r="N20" s="122"/>
      <c r="O20" s="122"/>
    </row>
    <row r="21" spans="1:15">
      <c r="A21">
        <v>17</v>
      </c>
      <c r="B21" s="138"/>
      <c r="C21" s="122"/>
      <c r="D21" s="122"/>
      <c r="E21" s="141"/>
      <c r="F21" s="122"/>
      <c r="G21" s="126" t="str">
        <f>IF(B21="","-",IF(ISERROR(B21=VLOOKUP(B21,Socios_Numero!D$2:D$71,1,0)),"SOCIO PARTICIPANTE","SOCIO NUMERO"))</f>
        <v>-</v>
      </c>
      <c r="H21" s="125"/>
      <c r="I21" s="143" t="str">
        <f>IF(AND(G21="SOCIO NUMERO",H21="SI"),Proyecto_Actividad!$G$14,IF(AND(G21="SOCIO NUMERO",H21="NO"),Proyecto_Actividad!$H$14,IF(AND(G21="SOCIO PARTICIPANTE",H21="SI"),Proyecto_Actividad!$I$14,IF(AND(G21="SOCIO PARTICIPANTE",H21="NO"),Proyecto_Actividad!$J$14,"-"))))</f>
        <v>-</v>
      </c>
      <c r="J21" s="125"/>
      <c r="K21" s="122"/>
      <c r="L21" s="128"/>
      <c r="M21" s="122"/>
      <c r="N21" s="122"/>
      <c r="O21" s="122"/>
    </row>
    <row r="22" spans="1:15">
      <c r="A22">
        <v>18</v>
      </c>
      <c r="B22" s="138"/>
      <c r="C22" s="122"/>
      <c r="D22" s="122"/>
      <c r="E22" s="141"/>
      <c r="F22" s="122"/>
      <c r="G22" s="126" t="str">
        <f>IF(B22="","-",IF(ISERROR(B22=VLOOKUP(B22,Socios_Numero!D$2:D$71,1,0)),"SOCIO PARTICIPANTE","SOCIO NUMERO"))</f>
        <v>-</v>
      </c>
      <c r="H22" s="125"/>
      <c r="I22" s="143" t="str">
        <f>IF(AND(G22="SOCIO NUMERO",H22="SI"),Proyecto_Actividad!$G$14,IF(AND(G22="SOCIO NUMERO",H22="NO"),Proyecto_Actividad!$H$14,IF(AND(G22="SOCIO PARTICIPANTE",H22="SI"),Proyecto_Actividad!$I$14,IF(AND(G22="SOCIO PARTICIPANTE",H22="NO"),Proyecto_Actividad!$J$14,"-"))))</f>
        <v>-</v>
      </c>
      <c r="J22" s="125"/>
      <c r="K22" s="122"/>
      <c r="L22" s="128"/>
      <c r="M22" s="122"/>
      <c r="N22" s="122"/>
      <c r="O22" s="122"/>
    </row>
    <row r="23" spans="1:15">
      <c r="A23">
        <v>19</v>
      </c>
      <c r="B23" s="138"/>
      <c r="C23" s="122"/>
      <c r="D23" s="122"/>
      <c r="E23" s="141"/>
      <c r="F23" s="122"/>
      <c r="G23" s="126" t="str">
        <f>IF(B23="","-",IF(ISERROR(B23=VLOOKUP(B23,Socios_Numero!D$2:D$71,1,0)),"SOCIO PARTICIPANTE","SOCIO NUMERO"))</f>
        <v>-</v>
      </c>
      <c r="H23" s="125"/>
      <c r="I23" s="143" t="str">
        <f>IF(AND(G23="SOCIO NUMERO",H23="SI"),Proyecto_Actividad!$G$14,IF(AND(G23="SOCIO NUMERO",H23="NO"),Proyecto_Actividad!$H$14,IF(AND(G23="SOCIO PARTICIPANTE",H23="SI"),Proyecto_Actividad!$I$14,IF(AND(G23="SOCIO PARTICIPANTE",H23="NO"),Proyecto_Actividad!$J$14,"-"))))</f>
        <v>-</v>
      </c>
      <c r="J23" s="125"/>
      <c r="K23" s="122"/>
      <c r="L23" s="128"/>
      <c r="M23" s="122"/>
      <c r="N23" s="122"/>
      <c r="O23" s="122"/>
    </row>
    <row r="24" spans="1:15">
      <c r="A24">
        <v>20</v>
      </c>
      <c r="B24" s="138"/>
      <c r="C24" s="122"/>
      <c r="D24" s="122"/>
      <c r="E24" s="141"/>
      <c r="F24" s="122"/>
      <c r="G24" s="126" t="str">
        <f>IF(B24="","-",IF(ISERROR(B24=VLOOKUP(B24,Socios_Numero!D$2:D$71,1,0)),"SOCIO PARTICIPANTE","SOCIO NUMERO"))</f>
        <v>-</v>
      </c>
      <c r="H24" s="125"/>
      <c r="I24" s="143" t="str">
        <f>IF(AND(G24="SOCIO NUMERO",H24="SI"),Proyecto_Actividad!$G$14,IF(AND(G24="SOCIO NUMERO",H24="NO"),Proyecto_Actividad!$H$14,IF(AND(G24="SOCIO PARTICIPANTE",H24="SI"),Proyecto_Actividad!$I$14,IF(AND(G24="SOCIO PARTICIPANTE",H24="NO"),Proyecto_Actividad!$J$14,"-"))))</f>
        <v>-</v>
      </c>
      <c r="J24" s="125"/>
      <c r="K24" s="122"/>
      <c r="L24" s="128"/>
      <c r="M24" s="122"/>
      <c r="N24" s="122"/>
      <c r="O24" s="122"/>
    </row>
    <row r="25" spans="1:15">
      <c r="A25">
        <v>21</v>
      </c>
      <c r="B25" s="138"/>
      <c r="C25" s="122"/>
      <c r="D25" s="122"/>
      <c r="E25" s="141"/>
      <c r="F25" s="122"/>
      <c r="G25" s="126" t="str">
        <f>IF(B25="","-",IF(ISERROR(B25=VLOOKUP(B25,Socios_Numero!D$2:D$71,1,0)),"SOCIO PARTICIPANTE","SOCIO NUMERO"))</f>
        <v>-</v>
      </c>
      <c r="H25" s="125"/>
      <c r="I25" s="143" t="str">
        <f>IF(AND(G25="SOCIO NUMERO",H25="SI"),Proyecto_Actividad!$G$14,IF(AND(G25="SOCIO NUMERO",H25="NO"),Proyecto_Actividad!$H$14,IF(AND(G25="SOCIO PARTICIPANTE",H25="SI"),Proyecto_Actividad!$I$14,IF(AND(G25="SOCIO PARTICIPANTE",H25="NO"),Proyecto_Actividad!$J$14,"-"))))</f>
        <v>-</v>
      </c>
      <c r="J25" s="125"/>
      <c r="K25" s="122"/>
      <c r="L25" s="128"/>
      <c r="M25" s="122"/>
      <c r="N25" s="122"/>
      <c r="O25" s="122"/>
    </row>
    <row r="26" spans="1:15">
      <c r="A26">
        <v>22</v>
      </c>
      <c r="B26" s="138"/>
      <c r="C26" s="122"/>
      <c r="D26" s="122"/>
      <c r="E26" s="141"/>
      <c r="F26" s="122"/>
      <c r="G26" s="126" t="str">
        <f>IF(B26="","-",IF(ISERROR(B26=VLOOKUP(B26,Socios_Numero!D$2:D$71,1,0)),"SOCIO PARTICIPANTE","SOCIO NUMERO"))</f>
        <v>-</v>
      </c>
      <c r="H26" s="125"/>
      <c r="I26" s="143" t="str">
        <f>IF(AND(G26="SOCIO NUMERO",H26="SI"),Proyecto_Actividad!$G$14,IF(AND(G26="SOCIO NUMERO",H26="NO"),Proyecto_Actividad!$H$14,IF(AND(G26="SOCIO PARTICIPANTE",H26="SI"),Proyecto_Actividad!$I$14,IF(AND(G26="SOCIO PARTICIPANTE",H26="NO"),Proyecto_Actividad!$J$14,"-"))))</f>
        <v>-</v>
      </c>
      <c r="J26" s="125"/>
      <c r="K26" s="122"/>
      <c r="L26" s="128"/>
      <c r="M26" s="122"/>
      <c r="N26" s="122"/>
      <c r="O26" s="122"/>
    </row>
    <row r="27" spans="1:15">
      <c r="A27">
        <v>23</v>
      </c>
      <c r="B27" s="138"/>
      <c r="C27" s="122"/>
      <c r="D27" s="122"/>
      <c r="E27" s="141"/>
      <c r="F27" s="122"/>
      <c r="G27" s="126" t="str">
        <f>IF(B27="","-",IF(ISERROR(B27=VLOOKUP(B27,Socios_Numero!D$2:D$71,1,0)),"SOCIO PARTICIPANTE","SOCIO NUMERO"))</f>
        <v>-</v>
      </c>
      <c r="H27" s="125"/>
      <c r="I27" s="143" t="str">
        <f>IF(AND(G27="SOCIO NUMERO",H27="SI"),Proyecto_Actividad!$G$14,IF(AND(G27="SOCIO NUMERO",H27="NO"),Proyecto_Actividad!$H$14,IF(AND(G27="SOCIO PARTICIPANTE",H27="SI"),Proyecto_Actividad!$I$14,IF(AND(G27="SOCIO PARTICIPANTE",H27="NO"),Proyecto_Actividad!$J$14,"-"))))</f>
        <v>-</v>
      </c>
      <c r="J27" s="125"/>
      <c r="K27" s="122"/>
      <c r="L27" s="128"/>
      <c r="M27" s="122"/>
      <c r="N27" s="122"/>
      <c r="O27" s="122"/>
    </row>
    <row r="28" spans="1:15">
      <c r="A28">
        <v>24</v>
      </c>
      <c r="B28" s="138"/>
      <c r="C28" s="122"/>
      <c r="D28" s="122"/>
      <c r="E28" s="141"/>
      <c r="F28" s="122"/>
      <c r="G28" s="126" t="str">
        <f>IF(B28="","-",IF(ISERROR(B28=VLOOKUP(B28,Socios_Numero!D$2:D$71,1,0)),"SOCIO PARTICIPANTE","SOCIO NUMERO"))</f>
        <v>-</v>
      </c>
      <c r="H28" s="125"/>
      <c r="I28" s="143" t="str">
        <f>IF(AND(G28="SOCIO NUMERO",H28="SI"),Proyecto_Actividad!$G$14,IF(AND(G28="SOCIO NUMERO",H28="NO"),Proyecto_Actividad!$H$14,IF(AND(G28="SOCIO PARTICIPANTE",H28="SI"),Proyecto_Actividad!$I$14,IF(AND(G28="SOCIO PARTICIPANTE",H28="NO"),Proyecto_Actividad!$J$14,"-"))))</f>
        <v>-</v>
      </c>
      <c r="J28" s="125"/>
      <c r="K28" s="122"/>
      <c r="L28" s="128"/>
      <c r="M28" s="122"/>
      <c r="N28" s="122"/>
      <c r="O28" s="122"/>
    </row>
    <row r="29" spans="1:15">
      <c r="A29">
        <v>25</v>
      </c>
      <c r="B29" s="168"/>
      <c r="C29" s="123"/>
      <c r="D29" s="123"/>
      <c r="E29" s="142"/>
      <c r="F29" s="122"/>
      <c r="G29" s="126" t="str">
        <f>IF(B29="","-",IF(ISERROR(B29=VLOOKUP(B29,Socios_Numero!D$2:D$71,1,0)),"SOCIO PARTICIPANTE","SOCIO NUMERO"))</f>
        <v>-</v>
      </c>
      <c r="H29" s="125"/>
      <c r="I29" s="143" t="str">
        <f>IF(AND(G29="SOCIO NUMERO",H29="SI"),Proyecto_Actividad!$G$14,IF(AND(G29="SOCIO NUMERO",H29="NO"),Proyecto_Actividad!$H$14,IF(AND(G29="SOCIO PARTICIPANTE",H29="SI"),Proyecto_Actividad!$I$14,IF(AND(G29="SOCIO PARTICIPANTE",H29="NO"),Proyecto_Actividad!$J$14,"-"))))</f>
        <v>-</v>
      </c>
      <c r="J29" s="125"/>
      <c r="K29" s="122"/>
      <c r="L29" s="128"/>
      <c r="M29" s="122"/>
      <c r="N29" s="122"/>
      <c r="O29" s="122"/>
    </row>
    <row r="30" spans="1:15">
      <c r="A30">
        <v>26</v>
      </c>
      <c r="B30" s="138"/>
      <c r="C30" s="169"/>
      <c r="D30" s="123"/>
      <c r="E30" s="142"/>
      <c r="F30" s="122"/>
      <c r="G30" s="126" t="str">
        <f>IF(B30="","-",IF(ISERROR(B30=VLOOKUP(B30,Socios_Numero!D$2:D$71,1,0)),"SOCIO PARTICIPANTE","SOCIO NUMERO"))</f>
        <v>-</v>
      </c>
      <c r="H30" s="125"/>
      <c r="I30" s="143" t="str">
        <f>IF(AND(G30="SOCIO NUMERO",H30="SI"),Proyecto_Actividad!$G$14,IF(AND(G30="SOCIO NUMERO",H30="NO"),Proyecto_Actividad!$H$14,IF(AND(G30="SOCIO PARTICIPANTE",H30="SI"),Proyecto_Actividad!$I$14,IF(AND(G30="SOCIO PARTICIPANTE",H30="NO"),Proyecto_Actividad!$J$14,"-"))))</f>
        <v>-</v>
      </c>
      <c r="J30" s="125"/>
      <c r="K30" s="122"/>
      <c r="L30" s="128"/>
      <c r="M30" s="122"/>
      <c r="N30" s="122"/>
      <c r="O30" s="122"/>
    </row>
    <row r="31" spans="1:15">
      <c r="A31">
        <v>27</v>
      </c>
      <c r="B31" s="138"/>
      <c r="C31" s="122"/>
      <c r="D31" s="122"/>
      <c r="E31" s="141"/>
      <c r="F31" s="122"/>
      <c r="G31" s="126" t="str">
        <f>IF(B31="","-",IF(ISERROR(B31=VLOOKUP(B31,Socios_Numero!D$2:D$71,1,0)),"SOCIO PARTICIPANTE","SOCIO NUMERO"))</f>
        <v>-</v>
      </c>
      <c r="H31" s="125"/>
      <c r="I31" s="143" t="str">
        <f>IF(AND(G31="SOCIO NUMERO",H31="SI"),Proyecto_Actividad!$G$14,IF(AND(G31="SOCIO NUMERO",H31="NO"),Proyecto_Actividad!$H$14,IF(AND(G31="SOCIO PARTICIPANTE",H31="SI"),Proyecto_Actividad!$I$14,IF(AND(G31="SOCIO PARTICIPANTE",H31="NO"),Proyecto_Actividad!$J$14,"-"))))</f>
        <v>-</v>
      </c>
      <c r="J31" s="125"/>
      <c r="K31" s="122"/>
      <c r="L31" s="128"/>
      <c r="M31" s="122"/>
      <c r="N31" s="122"/>
      <c r="O31" s="122"/>
    </row>
    <row r="32" spans="1:15">
      <c r="A32">
        <v>28</v>
      </c>
      <c r="B32" s="138"/>
      <c r="C32" s="122"/>
      <c r="D32" s="122"/>
      <c r="E32" s="141"/>
      <c r="F32" s="122"/>
      <c r="G32" s="126" t="str">
        <f>IF(B32="","-",IF(ISERROR(B32=VLOOKUP(B32,Socios_Numero!D$2:D$71,1,0)),"SOCIO PARTICIPANTE","SOCIO NUMERO"))</f>
        <v>-</v>
      </c>
      <c r="H32" s="125"/>
      <c r="I32" s="143" t="str">
        <f>IF(AND(G32="SOCIO NUMERO",H32="SI"),Proyecto_Actividad!$G$14,IF(AND(G32="SOCIO NUMERO",H32="NO"),Proyecto_Actividad!$H$14,IF(AND(G32="SOCIO PARTICIPANTE",H32="SI"),Proyecto_Actividad!$I$14,IF(AND(G32="SOCIO PARTICIPANTE",H32="NO"),Proyecto_Actividad!$J$14,"-"))))</f>
        <v>-</v>
      </c>
      <c r="J32" s="125"/>
      <c r="K32" s="122"/>
      <c r="L32" s="128"/>
      <c r="M32" s="122"/>
      <c r="N32" s="122"/>
      <c r="O32" s="122"/>
    </row>
    <row r="33" spans="1:15">
      <c r="A33">
        <v>29</v>
      </c>
      <c r="B33" s="138"/>
      <c r="C33" s="122"/>
      <c r="D33" s="122"/>
      <c r="E33" s="141"/>
      <c r="F33" s="122"/>
      <c r="G33" s="126" t="str">
        <f>IF(B33="","-",IF(ISERROR(B33=VLOOKUP(B33,Socios_Numero!D$2:D$71,1,0)),"SOCIO PARTICIPANTE","SOCIO NUMERO"))</f>
        <v>-</v>
      </c>
      <c r="H33" s="125"/>
      <c r="I33" s="143" t="str">
        <f>IF(AND(G33="SOCIO NUMERO",H33="SI"),Proyecto_Actividad!$G$14,IF(AND(G33="SOCIO NUMERO",H33="NO"),Proyecto_Actividad!$H$14,IF(AND(G33="SOCIO PARTICIPANTE",H33="SI"),Proyecto_Actividad!$I$14,IF(AND(G33="SOCIO PARTICIPANTE",H33="NO"),Proyecto_Actividad!$J$14,"-"))))</f>
        <v>-</v>
      </c>
      <c r="J33" s="125"/>
      <c r="K33" s="122"/>
      <c r="L33" s="128"/>
      <c r="M33" s="122"/>
      <c r="N33" s="122"/>
      <c r="O33" s="122"/>
    </row>
    <row r="34" spans="1:15">
      <c r="A34">
        <v>30</v>
      </c>
      <c r="B34" s="138"/>
      <c r="C34" s="122"/>
      <c r="D34" s="122"/>
      <c r="E34" s="141"/>
      <c r="F34" s="122"/>
      <c r="G34" s="126" t="str">
        <f>IF(B34="","-",IF(ISERROR(B34=VLOOKUP(B34,Socios_Numero!D$2:D$71,1,0)),"SOCIO PARTICIPANTE","SOCIO NUMERO"))</f>
        <v>-</v>
      </c>
      <c r="H34" s="125"/>
      <c r="I34" s="143" t="str">
        <f>IF(AND(G34="SOCIO NUMERO",H34="SI"),Proyecto_Actividad!$G$14,IF(AND(G34="SOCIO NUMERO",H34="NO"),Proyecto_Actividad!$H$14,IF(AND(G34="SOCIO PARTICIPANTE",H34="SI"),Proyecto_Actividad!$I$14,IF(AND(G34="SOCIO PARTICIPANTE",H34="NO"),Proyecto_Actividad!$J$14,"-"))))</f>
        <v>-</v>
      </c>
      <c r="J34" s="125"/>
      <c r="K34" s="122"/>
      <c r="L34" s="128"/>
      <c r="M34" s="122"/>
      <c r="N34" s="122"/>
      <c r="O34" s="122"/>
    </row>
    <row r="35" spans="1:15">
      <c r="A35">
        <v>31</v>
      </c>
      <c r="B35" s="138"/>
      <c r="C35" s="122"/>
      <c r="D35" s="122"/>
      <c r="E35" s="141"/>
      <c r="F35" s="122"/>
      <c r="G35" s="126" t="str">
        <f>IF(B35="","-",IF(ISERROR(B35=VLOOKUP(B35,Socios_Numero!D$2:D$71,1,0)),"SOCIO PARTICIPANTE","SOCIO NUMERO"))</f>
        <v>-</v>
      </c>
      <c r="H35" s="125"/>
      <c r="I35" s="143" t="str">
        <f>IF(AND(G35="SOCIO NUMERO",H35="SI"),Proyecto_Actividad!$G$14,IF(AND(G35="SOCIO NUMERO",H35="NO"),Proyecto_Actividad!$H$14,IF(AND(G35="SOCIO PARTICIPANTE",H35="SI"),Proyecto_Actividad!$I$14,IF(AND(G35="SOCIO PARTICIPANTE",H35="NO"),Proyecto_Actividad!$J$14,"-"))))</f>
        <v>-</v>
      </c>
      <c r="J35" s="125"/>
      <c r="K35" s="122"/>
      <c r="L35" s="128"/>
      <c r="M35" s="122"/>
      <c r="N35" s="122"/>
      <c r="O35" s="122"/>
    </row>
    <row r="36" spans="1:15">
      <c r="A36">
        <v>32</v>
      </c>
      <c r="B36" s="138"/>
      <c r="C36" s="122"/>
      <c r="D36" s="122"/>
      <c r="E36" s="141"/>
      <c r="F36" s="122"/>
      <c r="G36" s="126" t="str">
        <f>IF(B36="","-",IF(ISERROR(B36=VLOOKUP(B36,Socios_Numero!D$2:D$71,1,0)),"SOCIO PARTICIPANTE","SOCIO NUMERO"))</f>
        <v>-</v>
      </c>
      <c r="H36" s="125"/>
      <c r="I36" s="143" t="str">
        <f>IF(AND(G36="SOCIO NUMERO",H36="SI"),Proyecto_Actividad!$G$14,IF(AND(G36="SOCIO NUMERO",H36="NO"),Proyecto_Actividad!$H$14,IF(AND(G36="SOCIO PARTICIPANTE",H36="SI"),Proyecto_Actividad!$I$14,IF(AND(G36="SOCIO PARTICIPANTE",H36="NO"),Proyecto_Actividad!$J$14,"-"))))</f>
        <v>-</v>
      </c>
      <c r="J36" s="125"/>
      <c r="K36" s="122"/>
      <c r="L36" s="128"/>
      <c r="M36" s="122"/>
      <c r="N36" s="122"/>
      <c r="O36" s="122"/>
    </row>
    <row r="37" spans="1:15">
      <c r="A37">
        <v>33</v>
      </c>
      <c r="B37" s="138"/>
      <c r="C37" s="122"/>
      <c r="D37" s="122"/>
      <c r="E37" s="141"/>
      <c r="F37" s="122"/>
      <c r="G37" s="126" t="str">
        <f>IF(B37="","-",IF(ISERROR(B37=VLOOKUP(B37,Socios_Numero!D$2:D$71,1,0)),"SOCIO PARTICIPANTE","SOCIO NUMERO"))</f>
        <v>-</v>
      </c>
      <c r="H37" s="125"/>
      <c r="I37" s="143" t="str">
        <f>IF(AND(G37="SOCIO NUMERO",H37="SI"),Proyecto_Actividad!$G$14,IF(AND(G37="SOCIO NUMERO",H37="NO"),Proyecto_Actividad!$H$14,IF(AND(G37="SOCIO PARTICIPANTE",H37="SI"),Proyecto_Actividad!$I$14,IF(AND(G37="SOCIO PARTICIPANTE",H37="NO"),Proyecto_Actividad!$J$14,"-"))))</f>
        <v>-</v>
      </c>
      <c r="J37" s="125"/>
      <c r="K37" s="122"/>
      <c r="L37" s="128"/>
      <c r="M37" s="122"/>
      <c r="N37" s="122"/>
      <c r="O37" s="122"/>
    </row>
    <row r="38" spans="1:15">
      <c r="A38">
        <v>34</v>
      </c>
      <c r="B38" s="138"/>
      <c r="C38" s="122"/>
      <c r="D38" s="122"/>
      <c r="E38" s="141"/>
      <c r="F38" s="122"/>
      <c r="G38" s="126" t="str">
        <f>IF(B38="","-",IF(ISERROR(B38=VLOOKUP(B38,Socios_Numero!D$2:D$71,1,0)),"SOCIO PARTICIPANTE","SOCIO NUMERO"))</f>
        <v>-</v>
      </c>
      <c r="H38" s="125"/>
      <c r="I38" s="143" t="str">
        <f>IF(AND(G38="SOCIO NUMERO",H38="SI"),Proyecto_Actividad!$G$14,IF(AND(G38="SOCIO NUMERO",H38="NO"),Proyecto_Actividad!$H$14,IF(AND(G38="SOCIO PARTICIPANTE",H38="SI"),Proyecto_Actividad!$I$14,IF(AND(G38="SOCIO PARTICIPANTE",H38="NO"),Proyecto_Actividad!$J$14,"-"))))</f>
        <v>-</v>
      </c>
      <c r="J38" s="125"/>
      <c r="K38" s="122"/>
      <c r="L38" s="128"/>
      <c r="M38" s="122"/>
      <c r="N38" s="122"/>
      <c r="O38" s="122"/>
    </row>
    <row r="39" spans="1:15">
      <c r="A39">
        <v>35</v>
      </c>
      <c r="B39" s="138"/>
      <c r="C39" s="122"/>
      <c r="D39" s="122"/>
      <c r="E39" s="141"/>
      <c r="F39" s="122"/>
      <c r="G39" s="126" t="str">
        <f>IF(B39="","-",IF(ISERROR(B39=VLOOKUP(B39,Socios_Numero!D$2:D$71,1,0)),"SOCIO PARTICIPANTE","SOCIO NUMERO"))</f>
        <v>-</v>
      </c>
      <c r="H39" s="125"/>
      <c r="I39" s="143" t="str">
        <f>IF(AND(G39="SOCIO NUMERO",H39="SI"),Proyecto_Actividad!$G$14,IF(AND(G39="SOCIO NUMERO",H39="NO"),Proyecto_Actividad!$H$14,IF(AND(G39="SOCIO PARTICIPANTE",H39="SI"),Proyecto_Actividad!$I$14,IF(AND(G39="SOCIO PARTICIPANTE",H39="NO"),Proyecto_Actividad!$J$14,"-"))))</f>
        <v>-</v>
      </c>
      <c r="J39" s="125"/>
      <c r="K39" s="122"/>
      <c r="L39" s="128"/>
      <c r="M39" s="122"/>
      <c r="N39" s="122"/>
      <c r="O39" s="122"/>
    </row>
    <row r="40" spans="1:15">
      <c r="A40">
        <v>36</v>
      </c>
      <c r="B40" s="138"/>
      <c r="C40" s="122"/>
      <c r="D40" s="122"/>
      <c r="E40" s="141"/>
      <c r="F40" s="122"/>
      <c r="G40" s="126" t="str">
        <f>IF(B40="","-",IF(ISERROR(B40=VLOOKUP(B40,Socios_Numero!D$2:D$71,1,0)),"SOCIO PARTICIPANTE","SOCIO NUMERO"))</f>
        <v>-</v>
      </c>
      <c r="H40" s="125"/>
      <c r="I40" s="143" t="str">
        <f>IF(AND(G40="SOCIO NUMERO",H40="SI"),Proyecto_Actividad!$G$14,IF(AND(G40="SOCIO NUMERO",H40="NO"),Proyecto_Actividad!$H$14,IF(AND(G40="SOCIO PARTICIPANTE",H40="SI"),Proyecto_Actividad!$I$14,IF(AND(G40="SOCIO PARTICIPANTE",H40="NO"),Proyecto_Actividad!$J$14,"-"))))</f>
        <v>-</v>
      </c>
      <c r="J40" s="125"/>
      <c r="K40" s="122"/>
      <c r="L40" s="128"/>
      <c r="M40" s="122"/>
      <c r="N40" s="122"/>
      <c r="O40" s="122"/>
    </row>
    <row r="41" spans="1:15">
      <c r="A41">
        <v>37</v>
      </c>
      <c r="B41" s="138"/>
      <c r="C41" s="122"/>
      <c r="D41" s="122"/>
      <c r="E41" s="141"/>
      <c r="F41" s="122"/>
      <c r="G41" s="126" t="str">
        <f>IF(B41="","-",IF(ISERROR(B41=VLOOKUP(B41,Socios_Numero!D$2:D$71,1,0)),"SOCIO PARTICIPANTE","SOCIO NUMERO"))</f>
        <v>-</v>
      </c>
      <c r="H41" s="125"/>
      <c r="I41" s="143" t="str">
        <f>IF(AND(G41="SOCIO NUMERO",H41="SI"),Proyecto_Actividad!$G$14,IF(AND(G41="SOCIO NUMERO",H41="NO"),Proyecto_Actividad!$H$14,IF(AND(G41="SOCIO PARTICIPANTE",H41="SI"),Proyecto_Actividad!$I$14,IF(AND(G41="SOCIO PARTICIPANTE",H41="NO"),Proyecto_Actividad!$J$14,"-"))))</f>
        <v>-</v>
      </c>
      <c r="J41" s="125"/>
      <c r="K41" s="122"/>
      <c r="L41" s="128"/>
      <c r="M41" s="122"/>
      <c r="N41" s="122"/>
      <c r="O41" s="122"/>
    </row>
    <row r="42" spans="1:15">
      <c r="A42">
        <v>38</v>
      </c>
      <c r="B42" s="138"/>
      <c r="C42" s="122"/>
      <c r="D42" s="122"/>
      <c r="E42" s="141"/>
      <c r="F42" s="122"/>
      <c r="G42" s="126" t="str">
        <f>IF(B42="","-",IF(ISERROR(B42=VLOOKUP(B42,Socios_Numero!D$2:D$71,1,0)),"SOCIO PARTICIPANTE","SOCIO NUMERO"))</f>
        <v>-</v>
      </c>
      <c r="H42" s="125"/>
      <c r="I42" s="143" t="str">
        <f>IF(AND(G42="SOCIO NUMERO",H42="SI"),Proyecto_Actividad!$G$14,IF(AND(G42="SOCIO NUMERO",H42="NO"),Proyecto_Actividad!$H$14,IF(AND(G42="SOCIO PARTICIPANTE",H42="SI"),Proyecto_Actividad!$I$14,IF(AND(G42="SOCIO PARTICIPANTE",H42="NO"),Proyecto_Actividad!$J$14,"-"))))</f>
        <v>-</v>
      </c>
      <c r="J42" s="125"/>
      <c r="K42" s="122"/>
      <c r="L42" s="128"/>
      <c r="M42" s="122"/>
      <c r="N42" s="122"/>
      <c r="O42" s="122"/>
    </row>
    <row r="43" spans="1:15">
      <c r="A43">
        <v>39</v>
      </c>
      <c r="B43" s="138"/>
      <c r="C43" s="122"/>
      <c r="D43" s="122"/>
      <c r="E43" s="141"/>
      <c r="F43" s="122"/>
      <c r="G43" s="126" t="str">
        <f>IF(B43="","-",IF(ISERROR(B43=VLOOKUP(B43,Socios_Numero!D$2:D$71,1,0)),"SOCIO PARTICIPANTE","SOCIO NUMERO"))</f>
        <v>-</v>
      </c>
      <c r="H43" s="125"/>
      <c r="I43" s="143" t="str">
        <f>IF(AND(G43="SOCIO NUMERO",H43="SI"),Proyecto_Actividad!$G$14,IF(AND(G43="SOCIO NUMERO",H43="NO"),Proyecto_Actividad!$H$14,IF(AND(G43="SOCIO PARTICIPANTE",H43="SI"),Proyecto_Actividad!$I$14,IF(AND(G43="SOCIO PARTICIPANTE",H43="NO"),Proyecto_Actividad!$J$14,"-"))))</f>
        <v>-</v>
      </c>
      <c r="J43" s="125"/>
      <c r="K43" s="122"/>
      <c r="L43" s="128"/>
      <c r="M43" s="122"/>
      <c r="N43" s="122"/>
      <c r="O43" s="122"/>
    </row>
    <row r="44" spans="1:15">
      <c r="A44">
        <v>40</v>
      </c>
      <c r="B44" s="138"/>
      <c r="C44" s="122"/>
      <c r="D44" s="122"/>
      <c r="E44" s="141"/>
      <c r="F44" s="122"/>
      <c r="G44" s="126" t="str">
        <f>IF(B44="","-",IF(ISERROR(B44=VLOOKUP(B44,Socios_Numero!D$2:D$71,1,0)),"SOCIO PARTICIPANTE","SOCIO NUMERO"))</f>
        <v>-</v>
      </c>
      <c r="H44" s="125"/>
      <c r="I44" s="143" t="str">
        <f>IF(AND(G44="SOCIO NUMERO",H44="SI"),Proyecto_Actividad!$G$14,IF(AND(G44="SOCIO NUMERO",H44="NO"),Proyecto_Actividad!$H$14,IF(AND(G44="SOCIO PARTICIPANTE",H44="SI"),Proyecto_Actividad!$I$14,IF(AND(G44="SOCIO PARTICIPANTE",H44="NO"),Proyecto_Actividad!$J$14,"-"))))</f>
        <v>-</v>
      </c>
      <c r="J44" s="125"/>
      <c r="K44" s="122"/>
      <c r="L44" s="128"/>
      <c r="M44" s="122"/>
      <c r="N44" s="122"/>
      <c r="O44" s="122"/>
    </row>
    <row r="45" spans="1:15">
      <c r="A45">
        <v>41</v>
      </c>
      <c r="B45" s="138"/>
      <c r="C45" s="122"/>
      <c r="D45" s="122"/>
      <c r="E45" s="141"/>
      <c r="F45" s="122"/>
      <c r="G45" s="126" t="str">
        <f>IF(B45="","-",IF(ISERROR(B45=VLOOKUP(B45,Socios_Numero!D$2:D$71,1,0)),"SOCIO PARTICIPANTE","SOCIO NUMERO"))</f>
        <v>-</v>
      </c>
      <c r="H45" s="125"/>
      <c r="I45" s="143" t="str">
        <f>IF(AND(G45="SOCIO NUMERO",H45="SI"),Proyecto_Actividad!$G$14,IF(AND(G45="SOCIO NUMERO",H45="NO"),Proyecto_Actividad!$H$14,IF(AND(G45="SOCIO PARTICIPANTE",H45="SI"),Proyecto_Actividad!$I$14,IF(AND(G45="SOCIO PARTICIPANTE",H45="NO"),Proyecto_Actividad!$J$14,"-"))))</f>
        <v>-</v>
      </c>
      <c r="J45" s="125"/>
      <c r="K45" s="122"/>
      <c r="L45" s="128"/>
      <c r="M45" s="122"/>
      <c r="N45" s="122"/>
      <c r="O45" s="122"/>
    </row>
    <row r="46" spans="1:15">
      <c r="A46">
        <v>42</v>
      </c>
      <c r="B46" s="138"/>
      <c r="C46" s="122"/>
      <c r="D46" s="122"/>
      <c r="E46" s="141"/>
      <c r="F46" s="122"/>
      <c r="G46" s="126" t="str">
        <f>IF(B46="","-",IF(ISERROR(B46=VLOOKUP(B46,Socios_Numero!D$2:D$71,1,0)),"SOCIO PARTICIPANTE","SOCIO NUMERO"))</f>
        <v>-</v>
      </c>
      <c r="H46" s="125"/>
      <c r="I46" s="143" t="str">
        <f>IF(AND(G46="SOCIO NUMERO",H46="SI"),Proyecto_Actividad!$G$14,IF(AND(G46="SOCIO NUMERO",H46="NO"),Proyecto_Actividad!$H$14,IF(AND(G46="SOCIO PARTICIPANTE",H46="SI"),Proyecto_Actividad!$I$14,IF(AND(G46="SOCIO PARTICIPANTE",H46="NO"),Proyecto_Actividad!$J$14,"-"))))</f>
        <v>-</v>
      </c>
      <c r="J46" s="125"/>
      <c r="K46" s="122"/>
      <c r="L46" s="128"/>
      <c r="M46" s="122"/>
      <c r="N46" s="122"/>
      <c r="O46" s="122"/>
    </row>
    <row r="47" spans="1:15">
      <c r="A47">
        <v>43</v>
      </c>
      <c r="B47" s="138"/>
      <c r="C47" s="122"/>
      <c r="D47" s="122"/>
      <c r="E47" s="141"/>
      <c r="F47" s="122"/>
      <c r="G47" s="126" t="str">
        <f>IF(B47="","-",IF(ISERROR(B47=VLOOKUP(B47,Socios_Numero!D$2:D$71,1,0)),"SOCIO PARTICIPANTE","SOCIO NUMERO"))</f>
        <v>-</v>
      </c>
      <c r="H47" s="125"/>
      <c r="I47" s="143" t="str">
        <f>IF(AND(G47="SOCIO NUMERO",H47="SI"),Proyecto_Actividad!$G$14,IF(AND(G47="SOCIO NUMERO",H47="NO"),Proyecto_Actividad!$H$14,IF(AND(G47="SOCIO PARTICIPANTE",H47="SI"),Proyecto_Actividad!$I$14,IF(AND(G47="SOCIO PARTICIPANTE",H47="NO"),Proyecto_Actividad!$J$14,"-"))))</f>
        <v>-</v>
      </c>
      <c r="J47" s="125"/>
      <c r="K47" s="122"/>
      <c r="L47" s="128"/>
      <c r="M47" s="122"/>
      <c r="N47" s="122"/>
      <c r="O47" s="122"/>
    </row>
    <row r="48" spans="1:15">
      <c r="A48">
        <v>44</v>
      </c>
      <c r="B48" s="138"/>
      <c r="C48" s="122"/>
      <c r="D48" s="122"/>
      <c r="E48" s="141"/>
      <c r="F48" s="122"/>
      <c r="G48" s="126" t="str">
        <f>IF(B48="","-",IF(ISERROR(B48=VLOOKUP(B48,Socios_Numero!D$2:D$71,1,0)),"SOCIO PARTICIPANTE","SOCIO NUMERO"))</f>
        <v>-</v>
      </c>
      <c r="H48" s="125"/>
      <c r="I48" s="143" t="str">
        <f>IF(AND(G48="SOCIO NUMERO",H48="SI"),Proyecto_Actividad!$G$14,IF(AND(G48="SOCIO NUMERO",H48="NO"),Proyecto_Actividad!$H$14,IF(AND(G48="SOCIO PARTICIPANTE",H48="SI"),Proyecto_Actividad!$I$14,IF(AND(G48="SOCIO PARTICIPANTE",H48="NO"),Proyecto_Actividad!$J$14,"-"))))</f>
        <v>-</v>
      </c>
      <c r="J48" s="125"/>
      <c r="K48" s="122"/>
      <c r="L48" s="128"/>
      <c r="M48" s="122"/>
      <c r="N48" s="122"/>
      <c r="O48" s="122"/>
    </row>
    <row r="49" spans="1:15">
      <c r="A49">
        <v>45</v>
      </c>
      <c r="B49" s="138"/>
      <c r="C49" s="122"/>
      <c r="D49" s="122"/>
      <c r="E49" s="141"/>
      <c r="F49" s="122"/>
      <c r="G49" s="126" t="str">
        <f>IF(B49="","-",IF(ISERROR(B49=VLOOKUP(B49,Socios_Numero!D$2:D$71,1,0)),"SOCIO PARTICIPANTE","SOCIO NUMERO"))</f>
        <v>-</v>
      </c>
      <c r="H49" s="125"/>
      <c r="I49" s="143" t="str">
        <f>IF(AND(G49="SOCIO NUMERO",H49="SI"),Proyecto_Actividad!$G$14,IF(AND(G49="SOCIO NUMERO",H49="NO"),Proyecto_Actividad!$H$14,IF(AND(G49="SOCIO PARTICIPANTE",H49="SI"),Proyecto_Actividad!$I$14,IF(AND(G49="SOCIO PARTICIPANTE",H49="NO"),Proyecto_Actividad!$J$14,"-"))))</f>
        <v>-</v>
      </c>
      <c r="J49" s="125"/>
      <c r="K49" s="122"/>
      <c r="L49" s="128"/>
      <c r="M49" s="122"/>
      <c r="N49" s="122"/>
      <c r="O49" s="122"/>
    </row>
    <row r="50" spans="1:15">
      <c r="A50">
        <v>46</v>
      </c>
      <c r="B50" s="138"/>
      <c r="C50" s="122"/>
      <c r="D50" s="122"/>
      <c r="E50" s="141"/>
      <c r="F50" s="122"/>
      <c r="G50" s="126" t="str">
        <f>IF(B50="","-",IF(ISERROR(B50=VLOOKUP(B50,Socios_Numero!D$2:D$71,1,0)),"SOCIO PARTICIPANTE","SOCIO NUMERO"))</f>
        <v>-</v>
      </c>
      <c r="H50" s="125"/>
      <c r="I50" s="143" t="str">
        <f>IF(AND(G50="SOCIO NUMERO",H50="SI"),Proyecto_Actividad!$G$14,IF(AND(G50="SOCIO NUMERO",H50="NO"),Proyecto_Actividad!$H$14,IF(AND(G50="SOCIO PARTICIPANTE",H50="SI"),Proyecto_Actividad!$I$14,IF(AND(G50="SOCIO PARTICIPANTE",H50="NO"),Proyecto_Actividad!$J$14,"-"))))</f>
        <v>-</v>
      </c>
      <c r="J50" s="125"/>
      <c r="K50" s="122"/>
      <c r="L50" s="128"/>
      <c r="M50" s="122"/>
      <c r="N50" s="122"/>
      <c r="O50" s="122"/>
    </row>
    <row r="51" spans="1:15">
      <c r="A51">
        <v>47</v>
      </c>
      <c r="B51" s="138"/>
      <c r="C51" s="122"/>
      <c r="D51" s="122"/>
      <c r="E51" s="141"/>
      <c r="F51" s="122"/>
      <c r="G51" s="126" t="str">
        <f>IF(B51="","-",IF(ISERROR(B51=VLOOKUP(B51,Socios_Numero!D$2:D$71,1,0)),"SOCIO PARTICIPANTE","SOCIO NUMERO"))</f>
        <v>-</v>
      </c>
      <c r="H51" s="125"/>
      <c r="I51" s="143" t="str">
        <f>IF(AND(G51="SOCIO NUMERO",H51="SI"),Proyecto_Actividad!$G$14,IF(AND(G51="SOCIO NUMERO",H51="NO"),Proyecto_Actividad!$H$14,IF(AND(G51="SOCIO PARTICIPANTE",H51="SI"),Proyecto_Actividad!$I$14,IF(AND(G51="SOCIO PARTICIPANTE",H51="NO"),Proyecto_Actividad!$J$14,"-"))))</f>
        <v>-</v>
      </c>
      <c r="J51" s="125"/>
      <c r="K51" s="122"/>
      <c r="L51" s="128"/>
      <c r="M51" s="122"/>
      <c r="N51" s="122"/>
      <c r="O51" s="122"/>
    </row>
    <row r="52" spans="1:15">
      <c r="A52">
        <v>48</v>
      </c>
      <c r="B52" s="138"/>
      <c r="C52" s="122"/>
      <c r="D52" s="122"/>
      <c r="E52" s="141"/>
      <c r="F52" s="122"/>
      <c r="G52" s="126" t="str">
        <f>IF(B52="","-",IF(ISERROR(B52=VLOOKUP(B52,Socios_Numero!D$2:D$71,1,0)),"SOCIO PARTICIPANTE","SOCIO NUMERO"))</f>
        <v>-</v>
      </c>
      <c r="H52" s="125"/>
      <c r="I52" s="143" t="str">
        <f>IF(AND(G52="SOCIO NUMERO",H52="SI"),Proyecto_Actividad!$G$14,IF(AND(G52="SOCIO NUMERO",H52="NO"),Proyecto_Actividad!$H$14,IF(AND(G52="SOCIO PARTICIPANTE",H52="SI"),Proyecto_Actividad!$I$14,IF(AND(G52="SOCIO PARTICIPANTE",H52="NO"),Proyecto_Actividad!$J$14,"-"))))</f>
        <v>-</v>
      </c>
      <c r="J52" s="125"/>
      <c r="K52" s="122"/>
      <c r="L52" s="128"/>
      <c r="M52" s="122"/>
      <c r="N52" s="122"/>
      <c r="O52" s="122"/>
    </row>
    <row r="53" spans="1:15">
      <c r="A53">
        <v>49</v>
      </c>
      <c r="B53" s="138"/>
      <c r="C53" s="122"/>
      <c r="D53" s="122"/>
      <c r="E53" s="141"/>
      <c r="F53" s="122"/>
      <c r="G53" s="126" t="str">
        <f>IF(B53="","-",IF(ISERROR(B53=VLOOKUP(B53,Socios_Numero!D$2:D$71,1,0)),"SOCIO PARTICIPANTE","SOCIO NUMERO"))</f>
        <v>-</v>
      </c>
      <c r="H53" s="125"/>
      <c r="I53" s="143" t="str">
        <f>IF(AND(G53="SOCIO NUMERO",H53="SI"),Proyecto_Actividad!$G$14,IF(AND(G53="SOCIO NUMERO",H53="NO"),Proyecto_Actividad!$H$14,IF(AND(G53="SOCIO PARTICIPANTE",H53="SI"),Proyecto_Actividad!$I$14,IF(AND(G53="SOCIO PARTICIPANTE",H53="NO"),Proyecto_Actividad!$J$14,"-"))))</f>
        <v>-</v>
      </c>
      <c r="J53" s="125"/>
      <c r="K53" s="122"/>
      <c r="L53" s="128"/>
      <c r="M53" s="122"/>
      <c r="N53" s="122"/>
      <c r="O53" s="122"/>
    </row>
    <row r="54" spans="1:15">
      <c r="A54">
        <v>50</v>
      </c>
      <c r="B54" s="147"/>
      <c r="C54" s="122"/>
      <c r="D54" s="122"/>
      <c r="E54" s="141"/>
      <c r="F54" s="122"/>
      <c r="G54" s="148" t="str">
        <f>IF(B54="","-",IF(ISERROR(B54=VLOOKUP(B54,Socios_Numero!D$2:D$71,1,0)),"SOCIO PARTICIPANTE","SOCIO NUMERO"))</f>
        <v>-</v>
      </c>
      <c r="H54" s="125"/>
      <c r="I54" s="143" t="str">
        <f>IF(AND(G54="SOCIO NUMERO",H54="SI"),Proyecto_Actividad!$G$14,IF(AND(G54="SOCIO NUMERO",H54="NO"),Proyecto_Actividad!$H$14,IF(AND(G54="SOCIO PARTICIPANTE",H54="SI"),Proyecto_Actividad!$I$14,IF(AND(G54="SOCIO PARTICIPANTE",H54="NO"),Proyecto_Actividad!$J$14,"-"))))</f>
        <v>-</v>
      </c>
      <c r="J54" s="125"/>
      <c r="K54" s="122"/>
      <c r="L54" s="128"/>
      <c r="M54" s="122"/>
      <c r="N54" s="122"/>
      <c r="O54" s="122"/>
    </row>
    <row r="55" spans="1:15">
      <c r="A55">
        <v>51</v>
      </c>
      <c r="B55" s="147"/>
      <c r="C55" s="122"/>
      <c r="D55" s="122"/>
      <c r="E55" s="141"/>
      <c r="F55" s="122"/>
      <c r="G55" s="148" t="str">
        <f>IF(B55="","-",IF(ISERROR(B55=VLOOKUP(B55,Socios_Numero!D$2:D$71,1,0)),"SOCIO PARTICIPANTE","SOCIO NUMERO"))</f>
        <v>-</v>
      </c>
      <c r="H55" s="125"/>
      <c r="I55" s="143" t="str">
        <f>IF(AND(G55="SOCIO NUMERO",H55="SI"),Proyecto_Actividad!$G$14,IF(AND(G55="SOCIO NUMERO",H55="NO"),Proyecto_Actividad!$H$14,IF(AND(G55="SOCIO PARTICIPANTE",H55="SI"),Proyecto_Actividad!$I$14,IF(AND(G55="SOCIO PARTICIPANTE",H55="NO"),Proyecto_Actividad!$J$14,"-"))))</f>
        <v>-</v>
      </c>
      <c r="J55" s="125"/>
      <c r="K55" s="122"/>
      <c r="L55" s="128"/>
      <c r="M55" s="122"/>
      <c r="N55" s="122"/>
      <c r="O55" s="122"/>
    </row>
    <row r="56" spans="1:15">
      <c r="A56">
        <v>52</v>
      </c>
      <c r="B56" s="147"/>
      <c r="C56" s="122"/>
      <c r="D56" s="122"/>
      <c r="E56" s="141"/>
      <c r="F56" s="122"/>
      <c r="G56" s="148" t="str">
        <f>IF(B56="","-",IF(ISERROR(B56=VLOOKUP(B56,Socios_Numero!D$2:D$71,1,0)),"SOCIO PARTICIPANTE","SOCIO NUMERO"))</f>
        <v>-</v>
      </c>
      <c r="H56" s="125"/>
      <c r="I56" s="143" t="str">
        <f>IF(AND(G56="SOCIO NUMERO",H56="SI"),Proyecto_Actividad!$G$14,IF(AND(G56="SOCIO NUMERO",H56="NO"),Proyecto_Actividad!$H$14,IF(AND(G56="SOCIO PARTICIPANTE",H56="SI"),Proyecto_Actividad!$I$14,IF(AND(G56="SOCIO PARTICIPANTE",H56="NO"),Proyecto_Actividad!$J$14,"-"))))</f>
        <v>-</v>
      </c>
      <c r="J56" s="125"/>
      <c r="K56" s="122"/>
      <c r="L56" s="128"/>
      <c r="M56" s="122"/>
      <c r="N56" s="122"/>
      <c r="O56" s="122"/>
    </row>
    <row r="57" spans="1:15">
      <c r="A57">
        <v>53</v>
      </c>
      <c r="B57" s="147"/>
      <c r="C57" s="122"/>
      <c r="D57" s="122"/>
      <c r="E57" s="141"/>
      <c r="F57" s="122"/>
      <c r="G57" s="148" t="str">
        <f>IF(B57="","-",IF(ISERROR(B57=VLOOKUP(B57,Socios_Numero!D$2:D$71,1,0)),"SOCIO PARTICIPANTE","SOCIO NUMERO"))</f>
        <v>-</v>
      </c>
      <c r="H57" s="125"/>
      <c r="I57" s="143" t="str">
        <f>IF(AND(G57="SOCIO NUMERO",H57="SI"),Proyecto_Actividad!$G$14,IF(AND(G57="SOCIO NUMERO",H57="NO"),Proyecto_Actividad!$H$14,IF(AND(G57="SOCIO PARTICIPANTE",H57="SI"),Proyecto_Actividad!$I$14,IF(AND(G57="SOCIO PARTICIPANTE",H57="NO"),Proyecto_Actividad!$J$14,"-"))))</f>
        <v>-</v>
      </c>
      <c r="J57" s="125"/>
      <c r="K57" s="122"/>
      <c r="L57" s="128"/>
      <c r="M57" s="122"/>
      <c r="N57" s="122"/>
      <c r="O57" s="122"/>
    </row>
    <row r="58" spans="1:15">
      <c r="A58">
        <v>54</v>
      </c>
      <c r="B58" s="147"/>
      <c r="C58" s="122"/>
      <c r="D58" s="122"/>
      <c r="E58" s="141"/>
      <c r="F58" s="122"/>
      <c r="G58" s="148" t="str">
        <f>IF(B58="","-",IF(ISERROR(B58=VLOOKUP(B58,Socios_Numero!D$2:D$71,1,0)),"SOCIO PARTICIPANTE","SOCIO NUMERO"))</f>
        <v>-</v>
      </c>
      <c r="H58" s="125"/>
      <c r="I58" s="143" t="str">
        <f>IF(AND(G58="SOCIO NUMERO",H58="SI"),Proyecto_Actividad!$G$14,IF(AND(G58="SOCIO NUMERO",H58="NO"),Proyecto_Actividad!$H$14,IF(AND(G58="SOCIO PARTICIPANTE",H58="SI"),Proyecto_Actividad!$I$14,IF(AND(G58="SOCIO PARTICIPANTE",H58="NO"),Proyecto_Actividad!$J$14,"-"))))</f>
        <v>-</v>
      </c>
      <c r="J58" s="125"/>
      <c r="K58" s="122"/>
      <c r="L58" s="128"/>
      <c r="M58" s="122"/>
      <c r="N58" s="122"/>
      <c r="O58" s="122"/>
    </row>
    <row r="59" spans="1:15">
      <c r="A59">
        <v>55</v>
      </c>
      <c r="B59" s="147"/>
      <c r="C59" s="122"/>
      <c r="D59" s="122"/>
      <c r="E59" s="141"/>
      <c r="F59" s="122"/>
      <c r="G59" s="148" t="str">
        <f>IF(B59="","-",IF(ISERROR(B59=VLOOKUP(B59,Socios_Numero!D$2:D$71,1,0)),"SOCIO PARTICIPANTE","SOCIO NUMERO"))</f>
        <v>-</v>
      </c>
      <c r="H59" s="125"/>
      <c r="I59" s="143" t="str">
        <f>IF(AND(G59="SOCIO NUMERO",H59="SI"),Proyecto_Actividad!$G$14,IF(AND(G59="SOCIO NUMERO",H59="NO"),Proyecto_Actividad!$H$14,IF(AND(G59="SOCIO PARTICIPANTE",H59="SI"),Proyecto_Actividad!$I$14,IF(AND(G59="SOCIO PARTICIPANTE",H59="NO"),Proyecto_Actividad!$J$14,"-"))))</f>
        <v>-</v>
      </c>
      <c r="J59" s="125"/>
      <c r="K59" s="122"/>
      <c r="L59" s="128"/>
      <c r="M59" s="122"/>
      <c r="N59" s="122"/>
      <c r="O59" s="122"/>
    </row>
    <row r="60" spans="1:15">
      <c r="A60">
        <v>56</v>
      </c>
      <c r="B60" s="147"/>
      <c r="C60" s="122"/>
      <c r="D60" s="122"/>
      <c r="E60" s="141"/>
      <c r="F60" s="122"/>
      <c r="G60" s="148" t="str">
        <f>IF(B60="","-",IF(ISERROR(B60=VLOOKUP(B60,Socios_Numero!D$2:D$71,1,0)),"SOCIO PARTICIPANTE","SOCIO NUMERO"))</f>
        <v>-</v>
      </c>
      <c r="H60" s="125"/>
      <c r="I60" s="143" t="str">
        <f>IF(AND(G60="SOCIO NUMERO",H60="SI"),Proyecto_Actividad!$G$14,IF(AND(G60="SOCIO NUMERO",H60="NO"),Proyecto_Actividad!$H$14,IF(AND(G60="SOCIO PARTICIPANTE",H60="SI"),Proyecto_Actividad!$I$14,IF(AND(G60="SOCIO PARTICIPANTE",H60="NO"),Proyecto_Actividad!$J$14,"-"))))</f>
        <v>-</v>
      </c>
      <c r="J60" s="125"/>
      <c r="K60" s="122"/>
      <c r="L60" s="128"/>
      <c r="M60" s="122"/>
      <c r="N60" s="122"/>
      <c r="O60" s="122"/>
    </row>
    <row r="61" spans="1:15">
      <c r="A61">
        <v>57</v>
      </c>
      <c r="B61" s="147"/>
      <c r="C61" s="122"/>
      <c r="D61" s="122"/>
      <c r="E61" s="141"/>
      <c r="F61" s="122"/>
      <c r="G61" s="148" t="str">
        <f>IF(B61="","-",IF(ISERROR(B61=VLOOKUP(B61,Socios_Numero!D$2:D$71,1,0)),"SOCIO PARTICIPANTE","SOCIO NUMERO"))</f>
        <v>-</v>
      </c>
      <c r="H61" s="125"/>
      <c r="I61" s="143" t="str">
        <f>IF(AND(G61="SOCIO NUMERO",H61="SI"),Proyecto_Actividad!$G$14,IF(AND(G61="SOCIO NUMERO",H61="NO"),Proyecto_Actividad!$H$14,IF(AND(G61="SOCIO PARTICIPANTE",H61="SI"),Proyecto_Actividad!$I$14,IF(AND(G61="SOCIO PARTICIPANTE",H61="NO"),Proyecto_Actividad!$J$14,"-"))))</f>
        <v>-</v>
      </c>
      <c r="J61" s="125"/>
      <c r="K61" s="122"/>
      <c r="L61" s="128"/>
      <c r="M61" s="122"/>
      <c r="N61" s="122"/>
      <c r="O61" s="122"/>
    </row>
    <row r="62" spans="1:15">
      <c r="A62">
        <v>58</v>
      </c>
      <c r="B62" s="138"/>
      <c r="C62" s="122"/>
      <c r="D62" s="122"/>
      <c r="E62" s="141"/>
      <c r="F62" s="122"/>
      <c r="G62" s="126" t="str">
        <f>IF(B62="","-",IF(ISERROR(B62=VLOOKUP(B62,Socios_Numero!D$2:D$71,1,0)),"SOCIO PARTICIPANTE","SOCIO NUMERO"))</f>
        <v>-</v>
      </c>
      <c r="H62" s="125"/>
      <c r="I62" s="143" t="str">
        <f>IF(AND(G62="SOCIO NUMERO",H62="SI"),Proyecto_Actividad!$G$14,IF(AND(G62="SOCIO NUMERO",H62="NO"),Proyecto_Actividad!$H$14,IF(AND(G62="SOCIO PARTICIPANTE",H62="SI"),Proyecto_Actividad!$I$14,IF(AND(G62="SOCIO PARTICIPANTE",H62="NO"),Proyecto_Actividad!$J$14,"-"))))</f>
        <v>-</v>
      </c>
      <c r="J62" s="125"/>
      <c r="K62" s="122"/>
      <c r="L62" s="128"/>
      <c r="M62" s="122"/>
      <c r="N62" s="122"/>
      <c r="O62" s="122"/>
    </row>
    <row r="63" spans="1:15">
      <c r="A63">
        <v>59</v>
      </c>
      <c r="B63" s="138"/>
      <c r="C63" s="122"/>
      <c r="D63" s="122"/>
      <c r="E63" s="141"/>
      <c r="F63" s="122"/>
      <c r="G63" s="126" t="str">
        <f>IF(B63="","-",IF(ISERROR(B63=VLOOKUP(B63,Socios_Numero!D$2:D$71,1,0)),"SOCIO PARTICIPANTE","SOCIO NUMERO"))</f>
        <v>-</v>
      </c>
      <c r="H63" s="125"/>
      <c r="I63" s="143" t="str">
        <f>IF(AND(G63="SOCIO NUMERO",H63="SI"),Proyecto_Actividad!$G$14,IF(AND(G63="SOCIO NUMERO",H63="NO"),Proyecto_Actividad!$H$14,IF(AND(G63="SOCIO PARTICIPANTE",H63="SI"),Proyecto_Actividad!$I$14,IF(AND(G63="SOCIO PARTICIPANTE",H63="NO"),Proyecto_Actividad!$J$14,"-"))))</f>
        <v>-</v>
      </c>
      <c r="J63" s="125"/>
      <c r="K63" s="122"/>
      <c r="L63" s="128"/>
      <c r="M63" s="122"/>
      <c r="N63" s="122"/>
      <c r="O63" s="122"/>
    </row>
    <row r="64" spans="1:15">
      <c r="A64">
        <v>60</v>
      </c>
      <c r="B64" s="138"/>
      <c r="C64" s="122"/>
      <c r="D64" s="122"/>
      <c r="E64" s="141"/>
      <c r="F64" s="122"/>
      <c r="G64" s="126" t="str">
        <f>IF(B64="","-",IF(ISERROR(B64=VLOOKUP(B64,Socios_Numero!D$2:D$71,1,0)),"SOCIO PARTICIPANTE","SOCIO NUMERO"))</f>
        <v>-</v>
      </c>
      <c r="H64" s="125"/>
      <c r="I64" s="143" t="str">
        <f>IF(AND(G64="SOCIO NUMERO",H64="SI"),Proyecto_Actividad!$G$14,IF(AND(G64="SOCIO NUMERO",H64="NO"),Proyecto_Actividad!$H$14,IF(AND(G64="SOCIO PARTICIPANTE",H64="SI"),Proyecto_Actividad!$I$14,IF(AND(G64="SOCIO PARTICIPANTE",H64="NO"),Proyecto_Actividad!$J$14,"-"))))</f>
        <v>-</v>
      </c>
      <c r="J64" s="125"/>
      <c r="K64" s="122"/>
      <c r="L64" s="128"/>
      <c r="M64" s="122"/>
      <c r="N64" s="122"/>
      <c r="O64" s="122"/>
    </row>
    <row r="66" spans="1:15">
      <c r="C66" s="11" t="s">
        <v>122</v>
      </c>
      <c r="D66" s="11"/>
      <c r="E66" s="121">
        <f>COUNTA(B5:B64)</f>
        <v>0</v>
      </c>
      <c r="G66" s="11" t="s">
        <v>119</v>
      </c>
      <c r="H66" s="27">
        <f>SUM(I5:I64)</f>
        <v>0</v>
      </c>
    </row>
    <row r="68" spans="1:15">
      <c r="E68" s="28" t="s">
        <v>142</v>
      </c>
      <c r="F68" s="28" t="s">
        <v>59</v>
      </c>
    </row>
    <row r="69" spans="1:15">
      <c r="C69" s="29" t="s">
        <v>120</v>
      </c>
      <c r="D69" s="29"/>
      <c r="E69" s="86">
        <f>COUNTIFS(G5:G64,"SOCIO NUMERO",H5:H64,"SI")</f>
        <v>0</v>
      </c>
      <c r="F69" s="144">
        <f>IF(E69=0,0,E69*Proyecto_Actividad!G14)</f>
        <v>0</v>
      </c>
    </row>
    <row r="70" spans="1:15">
      <c r="C70" s="29" t="s">
        <v>121</v>
      </c>
      <c r="D70" s="29"/>
      <c r="E70" s="86">
        <f>COUNTIFS(G5:G64,"SOCIO NUMERO",H5:H64,"NO")</f>
        <v>0</v>
      </c>
      <c r="F70" s="144">
        <f>IF(E70=0,0,E70*Proyecto_Actividad!H14)</f>
        <v>0</v>
      </c>
    </row>
    <row r="71" spans="1:15">
      <c r="C71" s="29" t="s">
        <v>267</v>
      </c>
      <c r="D71" s="29"/>
      <c r="E71" s="86">
        <f>COUNTIFS(G5:G64,"SOCIO PARTICIPANTE",H5:H64,"SI")</f>
        <v>0</v>
      </c>
      <c r="F71" s="144">
        <f>IF(E71=0,0,E71*Proyecto_Actividad!I14)</f>
        <v>0</v>
      </c>
    </row>
    <row r="72" spans="1:15">
      <c r="C72" s="29" t="s">
        <v>268</v>
      </c>
      <c r="D72" s="29"/>
      <c r="E72" s="86">
        <f>COUNTIFS(G5:G64,"SOCIO PARTICIPANTE",H5:H64,"NO")</f>
        <v>0</v>
      </c>
      <c r="F72" s="144">
        <f>IF(E72=0,0,E72*Proyecto_Actividad!J14)</f>
        <v>0</v>
      </c>
    </row>
    <row r="74" spans="1:15">
      <c r="C74" s="29" t="s">
        <v>126</v>
      </c>
      <c r="D74" s="29"/>
      <c r="E74" s="86">
        <f>COUNTIF(H5:H64,"NO")</f>
        <v>0</v>
      </c>
    </row>
    <row r="75" spans="1:15">
      <c r="C75" s="29" t="s">
        <v>345</v>
      </c>
      <c r="D75" s="29"/>
      <c r="E75" s="120">
        <f>IF(Proyecto_Actividad!D17&gt;0,E66+Proyecto_Actividad!C16+1,E66+Proyecto_Actividad!C16)</f>
        <v>0</v>
      </c>
    </row>
    <row r="78" spans="1:15" ht="36.6">
      <c r="A78" s="175" t="s">
        <v>349</v>
      </c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</row>
    <row r="79" spans="1:15" ht="24.6">
      <c r="A79" s="133" t="s">
        <v>110</v>
      </c>
      <c r="B79" s="134" t="s">
        <v>343</v>
      </c>
      <c r="C79" s="135" t="s">
        <v>148</v>
      </c>
      <c r="D79" s="135" t="s">
        <v>277</v>
      </c>
      <c r="E79" s="139" t="s">
        <v>141</v>
      </c>
      <c r="F79" s="135" t="s">
        <v>261</v>
      </c>
      <c r="G79" s="135" t="s">
        <v>111</v>
      </c>
      <c r="H79" s="135" t="s">
        <v>112</v>
      </c>
      <c r="I79" s="135" t="s">
        <v>113</v>
      </c>
      <c r="J79" s="135" t="s">
        <v>114</v>
      </c>
      <c r="K79" s="135" t="s">
        <v>140</v>
      </c>
      <c r="L79" s="134" t="s">
        <v>262</v>
      </c>
      <c r="M79" s="134" t="s">
        <v>263</v>
      </c>
      <c r="N79" s="134" t="s">
        <v>344</v>
      </c>
      <c r="O79" s="140" t="s">
        <v>144</v>
      </c>
    </row>
    <row r="80" spans="1:15">
      <c r="A80" s="131">
        <v>1</v>
      </c>
      <c r="B80" s="152"/>
      <c r="C80" s="153"/>
      <c r="D80" s="153"/>
      <c r="E80" s="154"/>
      <c r="F80" s="153"/>
      <c r="G80" s="132" t="str">
        <f>IF(B80="","-",IF(ISERROR(B80=VLOOKUP(B80,Socios_Numero!D$2:D$71,1,0)),"SOCIO PARTICIPANTE","SOCIO NUMERO"))</f>
        <v>-</v>
      </c>
      <c r="H80" s="156"/>
      <c r="I80" s="157" t="str">
        <f>IF(AND(G80="SOCIO NUMERO",H80="SI"),Proyecto_Actividad!$G$14,IF(AND(G80="SOCIO NUMERO",H80="NO"),Proyecto_Actividad!$H$14,IF(AND(G80="SOCIO PARTICIPANTE",H80="SI"),Proyecto_Actividad!$I$14,IF(AND(G80="SOCIO PARTICIPANTE",H80="NO"),Proyecto_Actividad!$J$14,"-"))))</f>
        <v>-</v>
      </c>
      <c r="J80" s="156"/>
      <c r="K80" s="153"/>
      <c r="L80" s="158"/>
      <c r="M80" s="153"/>
      <c r="N80" s="153"/>
      <c r="O80" s="159"/>
    </row>
    <row r="81" spans="1:15">
      <c r="A81" s="131">
        <v>2</v>
      </c>
      <c r="B81" s="152"/>
      <c r="C81" s="153"/>
      <c r="D81" s="153"/>
      <c r="E81" s="154"/>
      <c r="F81" s="153"/>
      <c r="G81" s="132" t="str">
        <f>IF(B81="","-",IF(ISERROR(B81=VLOOKUP(B81,Socios_Numero!D$2:D$71,1,0)),"SOCIO PARTICIPANTE","SOCIO NUMERO"))</f>
        <v>-</v>
      </c>
      <c r="H81" s="156"/>
      <c r="I81" s="157" t="str">
        <f>IF(AND(G81="SOCIO NUMERO",H81="SI"),Proyecto_Actividad!$G$14,IF(AND(G81="SOCIO NUMERO",H81="NO"),Proyecto_Actividad!$H$14,IF(AND(G81="SOCIO PARTICIPANTE",H81="SI"),Proyecto_Actividad!$I$14,IF(AND(G81="SOCIO PARTICIPANTE",H81="NO"),Proyecto_Actividad!$J$14,"-"))))</f>
        <v>-</v>
      </c>
      <c r="J81" s="156"/>
      <c r="K81" s="153"/>
      <c r="L81" s="158"/>
      <c r="M81" s="153"/>
      <c r="N81" s="153"/>
      <c r="O81" s="159"/>
    </row>
    <row r="82" spans="1:15">
      <c r="A82" s="131">
        <v>3</v>
      </c>
      <c r="B82" s="155"/>
      <c r="C82" s="153"/>
      <c r="D82" s="153"/>
      <c r="E82" s="154"/>
      <c r="F82" s="153"/>
      <c r="G82" s="132" t="str">
        <f>IF(B82="","-",IF(ISERROR(B82=VLOOKUP(B82,Socios_Numero!D$2:D$71,1,0)),"SOCIO PARTICIPANTE","SOCIO NUMERO"))</f>
        <v>-</v>
      </c>
      <c r="H82" s="156"/>
      <c r="I82" s="157" t="str">
        <f>IF(AND(G82="SOCIO NUMERO",H82="SI"),Proyecto_Actividad!$G$14,IF(AND(G82="SOCIO NUMERO",H82="NO"),Proyecto_Actividad!$H$14,IF(AND(G82="SOCIO PARTICIPANTE",H82="SI"),Proyecto_Actividad!$I$14,IF(AND(G82="SOCIO PARTICIPANTE",H82="NO"),Proyecto_Actividad!$J$14,"-"))))</f>
        <v>-</v>
      </c>
      <c r="J82" s="156"/>
      <c r="K82" s="153"/>
      <c r="L82" s="158"/>
      <c r="M82" s="153"/>
      <c r="N82" s="153"/>
      <c r="O82" s="159"/>
    </row>
    <row r="83" spans="1:15">
      <c r="A83" s="131">
        <v>4</v>
      </c>
      <c r="B83" s="155"/>
      <c r="C83" s="153"/>
      <c r="D83" s="153"/>
      <c r="E83" s="154"/>
      <c r="F83" s="153"/>
      <c r="G83" s="132" t="str">
        <f>IF(B83="","-",IF(ISERROR(B83=VLOOKUP(B83,Socios_Numero!D$2:D$71,1,0)),"SOCIO PARTICIPANTE","SOCIO NUMERO"))</f>
        <v>-</v>
      </c>
      <c r="H83" s="156"/>
      <c r="I83" s="157" t="str">
        <f>IF(AND(G83="SOCIO NUMERO",H83="SI"),Proyecto_Actividad!$G$14,IF(AND(G83="SOCIO NUMERO",H83="NO"),Proyecto_Actividad!$H$14,IF(AND(G83="SOCIO PARTICIPANTE",H83="SI"),Proyecto_Actividad!$I$14,IF(AND(G83="SOCIO PARTICIPANTE",H83="NO"),Proyecto_Actividad!$J$14,"-"))))</f>
        <v>-</v>
      </c>
      <c r="J83" s="156"/>
      <c r="K83" s="153"/>
      <c r="L83" s="158"/>
      <c r="M83" s="153"/>
      <c r="N83" s="153"/>
      <c r="O83" s="159"/>
    </row>
    <row r="84" spans="1:15">
      <c r="A84" s="131">
        <v>5</v>
      </c>
      <c r="B84" s="155"/>
      <c r="C84" s="153"/>
      <c r="D84" s="153"/>
      <c r="E84" s="154"/>
      <c r="F84" s="153"/>
      <c r="G84" s="132" t="str">
        <f>IF(B84="","-",IF(ISERROR(B84=VLOOKUP(B84,Socios_Numero!D$2:D$71,1,0)),"SOCIO PARTICIPANTE","SOCIO NUMERO"))</f>
        <v>-</v>
      </c>
      <c r="H84" s="156"/>
      <c r="I84" s="157" t="str">
        <f>IF(AND(G84="SOCIO NUMERO",H84="SI"),Proyecto_Actividad!$G$14,IF(AND(G84="SOCIO NUMERO",H84="NO"),Proyecto_Actividad!$H$14,IF(AND(G84="SOCIO PARTICIPANTE",H84="SI"),Proyecto_Actividad!$I$14,IF(AND(G84="SOCIO PARTICIPANTE",H84="NO"),Proyecto_Actividad!$J$14,"-"))))</f>
        <v>-</v>
      </c>
      <c r="J84" s="156"/>
      <c r="K84" s="153"/>
      <c r="L84" s="158"/>
      <c r="M84" s="153"/>
      <c r="N84" s="153"/>
      <c r="O84" s="159"/>
    </row>
    <row r="85" spans="1:15">
      <c r="A85" s="131">
        <v>6</v>
      </c>
      <c r="B85" s="155"/>
      <c r="C85" s="153"/>
      <c r="D85" s="153"/>
      <c r="E85" s="154"/>
      <c r="F85" s="153"/>
      <c r="G85" s="132" t="str">
        <f>IF(B85="","-",IF(ISERROR(B85=VLOOKUP(B85,Socios_Numero!D$2:D$71,1,0)),"SOCIO PARTICIPANTE","SOCIO NUMERO"))</f>
        <v>-</v>
      </c>
      <c r="H85" s="156"/>
      <c r="I85" s="157" t="str">
        <f>IF(AND(G85="SOCIO NUMERO",H85="SI"),Proyecto_Actividad!$G$14,IF(AND(G85="SOCIO NUMERO",H85="NO"),Proyecto_Actividad!$H$14,IF(AND(G85="SOCIO PARTICIPANTE",H85="SI"),Proyecto_Actividad!$I$14,IF(AND(G85="SOCIO PARTICIPANTE",H85="NO"),Proyecto_Actividad!$J$14,"-"))))</f>
        <v>-</v>
      </c>
      <c r="J85" s="156"/>
      <c r="K85" s="153"/>
      <c r="L85" s="158"/>
      <c r="M85" s="153"/>
      <c r="N85" s="153"/>
      <c r="O85" s="159"/>
    </row>
    <row r="86" spans="1:15">
      <c r="A86" s="131">
        <v>7</v>
      </c>
      <c r="B86" s="155"/>
      <c r="C86" s="153"/>
      <c r="D86" s="153"/>
      <c r="E86" s="154"/>
      <c r="F86" s="153"/>
      <c r="G86" s="132" t="str">
        <f>IF(B86="","-",IF(ISERROR(B86=VLOOKUP(B86,Socios_Numero!D$2:D$71,1,0)),"SOCIO PARTICIPANTE","SOCIO NUMERO"))</f>
        <v>-</v>
      </c>
      <c r="H86" s="156"/>
      <c r="I86" s="157" t="str">
        <f>IF(AND(G86="SOCIO NUMERO",H86="SI"),Proyecto_Actividad!$G$14,IF(AND(G86="SOCIO NUMERO",H86="NO"),Proyecto_Actividad!$H$14,IF(AND(G86="SOCIO PARTICIPANTE",H86="SI"),Proyecto_Actividad!$I$14,IF(AND(G86="SOCIO PARTICIPANTE",H86="NO"),Proyecto_Actividad!$J$14,"-"))))</f>
        <v>-</v>
      </c>
      <c r="J86" s="156"/>
      <c r="K86" s="153"/>
      <c r="L86" s="158"/>
      <c r="M86" s="153"/>
      <c r="N86" s="153"/>
      <c r="O86" s="159"/>
    </row>
    <row r="87" spans="1:15">
      <c r="A87" s="131">
        <v>8</v>
      </c>
      <c r="B87" s="155"/>
      <c r="C87" s="153"/>
      <c r="D87" s="153"/>
      <c r="E87" s="154"/>
      <c r="F87" s="153"/>
      <c r="G87" s="132" t="str">
        <f>IF(B87="","-",IF(ISERROR(B87=VLOOKUP(B87,Socios_Numero!D$2:D$71,1,0)),"SOCIO PARTICIPANTE","SOCIO NUMERO"))</f>
        <v>-</v>
      </c>
      <c r="H87" s="156"/>
      <c r="I87" s="157" t="str">
        <f>IF(AND(G87="SOCIO NUMERO",H87="SI"),Proyecto_Actividad!$G$14,IF(AND(G87="SOCIO NUMERO",H87="NO"),Proyecto_Actividad!$H$14,IF(AND(G87="SOCIO PARTICIPANTE",H87="SI"),Proyecto_Actividad!$I$14,IF(AND(G87="SOCIO PARTICIPANTE",H87="NO"),Proyecto_Actividad!$J$14,"-"))))</f>
        <v>-</v>
      </c>
      <c r="J87" s="156"/>
      <c r="K87" s="153"/>
      <c r="L87" s="158"/>
      <c r="M87" s="153"/>
      <c r="N87" s="153"/>
      <c r="O87" s="159"/>
    </row>
    <row r="88" spans="1:15">
      <c r="A88" s="131">
        <v>9</v>
      </c>
      <c r="B88" s="155"/>
      <c r="C88" s="153"/>
      <c r="D88" s="153"/>
      <c r="E88" s="154"/>
      <c r="F88" s="153"/>
      <c r="G88" s="132" t="str">
        <f>IF(B88="","-",IF(ISERROR(B88=VLOOKUP(B88,Socios_Numero!D$2:D$71,1,0)),"SOCIO PARTICIPANTE","SOCIO NUMERO"))</f>
        <v>-</v>
      </c>
      <c r="H88" s="156"/>
      <c r="I88" s="157" t="str">
        <f>IF(AND(G88="SOCIO NUMERO",H88="SI"),Proyecto_Actividad!$G$14,IF(AND(G88="SOCIO NUMERO",H88="NO"),Proyecto_Actividad!$H$14,IF(AND(G88="SOCIO PARTICIPANTE",H88="SI"),Proyecto_Actividad!$I$14,IF(AND(G88="SOCIO PARTICIPANTE",H88="NO"),Proyecto_Actividad!$J$14,"-"))))</f>
        <v>-</v>
      </c>
      <c r="J88" s="156"/>
      <c r="K88" s="153"/>
      <c r="L88" s="158"/>
      <c r="M88" s="153"/>
      <c r="N88" s="153"/>
      <c r="O88" s="159"/>
    </row>
    <row r="89" spans="1:15">
      <c r="A89" s="131">
        <v>10</v>
      </c>
      <c r="B89" s="155"/>
      <c r="C89" s="153"/>
      <c r="D89" s="153"/>
      <c r="E89" s="154"/>
      <c r="F89" s="153"/>
      <c r="G89" s="132" t="str">
        <f>IF(B89="","-",IF(ISERROR(B89=VLOOKUP(B89,Socios_Numero!D$2:D$71,1,0)),"SOCIO PARTICIPANTE","SOCIO NUMERO"))</f>
        <v>-</v>
      </c>
      <c r="H89" s="156"/>
      <c r="I89" s="157" t="str">
        <f>IF(AND(G89="SOCIO NUMERO",H89="SI"),Proyecto_Actividad!$G$14,IF(AND(G89="SOCIO NUMERO",H89="NO"),Proyecto_Actividad!$H$14,IF(AND(G89="SOCIO PARTICIPANTE",H89="SI"),Proyecto_Actividad!$I$14,IF(AND(G89="SOCIO PARTICIPANTE",H89="NO"),Proyecto_Actividad!$J$14,"-"))))</f>
        <v>-</v>
      </c>
      <c r="J89" s="156"/>
      <c r="K89" s="153"/>
      <c r="L89" s="158"/>
      <c r="M89" s="153"/>
      <c r="N89" s="153"/>
      <c r="O89" s="159"/>
    </row>
    <row r="90" spans="1:15">
      <c r="A90" s="131">
        <v>11</v>
      </c>
      <c r="B90" s="155"/>
      <c r="C90" s="153"/>
      <c r="D90" s="153"/>
      <c r="E90" s="154"/>
      <c r="F90" s="153"/>
      <c r="G90" s="132" t="str">
        <f>IF(B90="","-",IF(ISERROR(B90=VLOOKUP(B90,Socios_Numero!D$2:D$71,1,0)),"SOCIO PARTICIPANTE","SOCIO NUMERO"))</f>
        <v>-</v>
      </c>
      <c r="H90" s="156"/>
      <c r="I90" s="157" t="str">
        <f>IF(AND(G90="SOCIO NUMERO",H90="SI"),Proyecto_Actividad!$G$14,IF(AND(G90="SOCIO NUMERO",H90="NO"),Proyecto_Actividad!$H$14,IF(AND(G90="SOCIO PARTICIPANTE",H90="SI"),Proyecto_Actividad!$I$14,IF(AND(G90="SOCIO PARTICIPANTE",H90="NO"),Proyecto_Actividad!$J$14,"-"))))</f>
        <v>-</v>
      </c>
      <c r="J90" s="156"/>
      <c r="K90" s="153"/>
      <c r="L90" s="158"/>
      <c r="M90" s="153"/>
      <c r="N90" s="153"/>
      <c r="O90" s="159"/>
    </row>
    <row r="91" spans="1:15">
      <c r="A91" s="131">
        <v>12</v>
      </c>
      <c r="B91" s="155"/>
      <c r="C91" s="153"/>
      <c r="D91" s="153"/>
      <c r="E91" s="154"/>
      <c r="F91" s="153"/>
      <c r="G91" s="132" t="str">
        <f>IF(B91="","-",IF(ISERROR(B91=VLOOKUP(B91,Socios_Numero!D$2:D$71,1,0)),"SOCIO PARTICIPANTE","SOCIO NUMERO"))</f>
        <v>-</v>
      </c>
      <c r="H91" s="156"/>
      <c r="I91" s="157" t="str">
        <f>IF(AND(G91="SOCIO NUMERO",H91="SI"),Proyecto_Actividad!$G$14,IF(AND(G91="SOCIO NUMERO",H91="NO"),Proyecto_Actividad!$H$14,IF(AND(G91="SOCIO PARTICIPANTE",H91="SI"),Proyecto_Actividad!$I$14,IF(AND(G91="SOCIO PARTICIPANTE",H91="NO"),Proyecto_Actividad!$J$14,"-"))))</f>
        <v>-</v>
      </c>
      <c r="J91" s="156"/>
      <c r="K91" s="153"/>
      <c r="L91" s="158"/>
      <c r="M91" s="153"/>
      <c r="N91" s="153"/>
      <c r="O91" s="159"/>
    </row>
    <row r="92" spans="1:15">
      <c r="A92" s="131">
        <v>13</v>
      </c>
      <c r="B92" s="155"/>
      <c r="C92" s="153"/>
      <c r="D92" s="153"/>
      <c r="E92" s="154"/>
      <c r="F92" s="153"/>
      <c r="G92" s="132" t="str">
        <f>IF(B92="","-",IF(ISERROR(B92=VLOOKUP(B92,Socios_Numero!D$2:D$71,1,0)),"SOCIO PARTICIPANTE","SOCIO NUMERO"))</f>
        <v>-</v>
      </c>
      <c r="H92" s="156"/>
      <c r="I92" s="157" t="str">
        <f>IF(AND(G92="SOCIO NUMERO",H92="SI"),Proyecto_Actividad!$G$14,IF(AND(G92="SOCIO NUMERO",H92="NO"),Proyecto_Actividad!$H$14,IF(AND(G92="SOCIO PARTICIPANTE",H92="SI"),Proyecto_Actividad!$I$14,IF(AND(G92="SOCIO PARTICIPANTE",H92="NO"),Proyecto_Actividad!$J$14,"-"))))</f>
        <v>-</v>
      </c>
      <c r="J92" s="156"/>
      <c r="K92" s="153"/>
      <c r="L92" s="158"/>
      <c r="M92" s="153"/>
      <c r="N92" s="153"/>
      <c r="O92" s="159"/>
    </row>
    <row r="93" spans="1:15">
      <c r="A93" s="131">
        <v>14</v>
      </c>
      <c r="B93" s="155"/>
      <c r="C93" s="153"/>
      <c r="D93" s="153"/>
      <c r="E93" s="154"/>
      <c r="F93" s="153"/>
      <c r="G93" s="132" t="str">
        <f>IF(B93="","-",IF(ISERROR(B93=VLOOKUP(B93,Socios_Numero!D$2:D$71,1,0)),"SOCIO PARTICIPANTE","SOCIO NUMERO"))</f>
        <v>-</v>
      </c>
      <c r="H93" s="156"/>
      <c r="I93" s="157" t="str">
        <f>IF(AND(G93="SOCIO NUMERO",H93="SI"),Proyecto_Actividad!$G$14,IF(AND(G93="SOCIO NUMERO",H93="NO"),Proyecto_Actividad!$H$14,IF(AND(G93="SOCIO PARTICIPANTE",H93="SI"),Proyecto_Actividad!$I$14,IF(AND(G93="SOCIO PARTICIPANTE",H93="NO"),Proyecto_Actividad!$J$14,"-"))))</f>
        <v>-</v>
      </c>
      <c r="J93" s="156"/>
      <c r="K93" s="153"/>
      <c r="L93" s="158"/>
      <c r="M93" s="153"/>
      <c r="N93" s="153"/>
      <c r="O93" s="159"/>
    </row>
    <row r="94" spans="1:15">
      <c r="A94" s="131">
        <v>15</v>
      </c>
      <c r="B94" s="152"/>
      <c r="C94" s="153"/>
      <c r="D94" s="153"/>
      <c r="E94" s="154"/>
      <c r="F94" s="153"/>
      <c r="G94" s="132" t="str">
        <f>IF(B94="","-",IF(ISERROR(B94=VLOOKUP(B94,Socios_Numero!D$2:D$71,1,0)),"SOCIO PARTICIPANTE","SOCIO NUMERO"))</f>
        <v>-</v>
      </c>
      <c r="H94" s="156"/>
      <c r="I94" s="157" t="str">
        <f>IF(AND(G94="SOCIO NUMERO",H94="SI"),Proyecto_Actividad!$G$14,IF(AND(G94="SOCIO NUMERO",H94="NO"),Proyecto_Actividad!$H$14,IF(AND(G94="SOCIO PARTICIPANTE",H94="SI"),Proyecto_Actividad!$I$14,IF(AND(G94="SOCIO PARTICIPANTE",H94="NO"),Proyecto_Actividad!$J$14,"-"))))</f>
        <v>-</v>
      </c>
      <c r="J94" s="156"/>
      <c r="K94" s="153"/>
      <c r="L94" s="158"/>
      <c r="M94" s="153"/>
      <c r="N94" s="153"/>
      <c r="O94" s="159"/>
    </row>
    <row r="108" spans="6:7">
      <c r="F108" t="s">
        <v>115</v>
      </c>
      <c r="G108" t="s">
        <v>117</v>
      </c>
    </row>
    <row r="109" spans="6:7">
      <c r="F109" t="s">
        <v>116</v>
      </c>
      <c r="G109" t="s">
        <v>118</v>
      </c>
    </row>
  </sheetData>
  <sheetProtection password="CC53" sheet="1" objects="1" scenarios="1" selectLockedCells="1"/>
  <mergeCells count="3">
    <mergeCell ref="A1:E1"/>
    <mergeCell ref="A2:E2"/>
    <mergeCell ref="A78:O78"/>
  </mergeCells>
  <dataValidations count="2">
    <dataValidation type="list" allowBlank="1" showInputMessage="1" showErrorMessage="1" sqref="H80:H94 H5:H64 J5:J64 J80:J94">
      <formula1>$G$108:$G$109</formula1>
    </dataValidation>
    <dataValidation type="textLength" operator="equal" allowBlank="1" showInputMessage="1" showErrorMessage="1" errorTitle="Comprobar:" error="Introducir 9 digitos (sin puntos, sin guiones) y con el 0 delante del dni que lo necesite" sqref="B80:B94 B5:B64">
      <formula1>9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5" max="1048575" man="1"/>
  </colBreak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opLeftCell="A4" workbookViewId="0">
      <selection activeCell="I9" sqref="I9"/>
    </sheetView>
  </sheetViews>
  <sheetFormatPr baseColWidth="10" defaultColWidth="11.5546875" defaultRowHeight="14.4"/>
  <cols>
    <col min="1" max="1" width="12.33203125" style="14" customWidth="1"/>
    <col min="2" max="2" width="13.33203125" style="14" customWidth="1"/>
    <col min="3" max="3" width="13.6640625" style="14" customWidth="1"/>
    <col min="4" max="4" width="12.88671875" style="14" customWidth="1"/>
    <col min="5" max="5" width="11.33203125" style="14" customWidth="1"/>
    <col min="6" max="6" width="18.33203125" style="14" customWidth="1"/>
    <col min="7" max="7" width="13.21875" style="14" customWidth="1"/>
    <col min="8" max="8" width="12.44140625" style="14" customWidth="1"/>
    <col min="9" max="9" width="11.44140625" style="14" customWidth="1"/>
    <col min="10" max="10" width="15.5546875" style="14" customWidth="1"/>
    <col min="11" max="11" width="11.5546875" style="14"/>
    <col min="12" max="12" width="20.5546875" style="14" customWidth="1"/>
    <col min="13" max="16384" width="11.5546875" style="14"/>
  </cols>
  <sheetData>
    <row r="1" spans="1:10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>
      <c r="A2" s="172" t="s">
        <v>348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>
      <c r="A3" s="30" t="s">
        <v>72</v>
      </c>
      <c r="B3" s="30"/>
      <c r="C3" s="31" t="s">
        <v>139</v>
      </c>
    </row>
    <row r="5" spans="1:10">
      <c r="A5" s="32" t="s">
        <v>70</v>
      </c>
      <c r="B5" s="80">
        <f>Proyecto_Actividad!B5</f>
        <v>0</v>
      </c>
      <c r="C5" s="32" t="s">
        <v>71</v>
      </c>
      <c r="D5" s="59">
        <f>Proyecto_Actividad!D5</f>
        <v>0</v>
      </c>
      <c r="F5" s="49" t="s">
        <v>73</v>
      </c>
      <c r="G5" s="81">
        <f>Proyecto_Actividad!G5</f>
        <v>0</v>
      </c>
      <c r="H5" s="60"/>
      <c r="I5" s="61"/>
      <c r="J5" s="62"/>
    </row>
    <row r="6" spans="1:10">
      <c r="F6" s="49" t="s">
        <v>74</v>
      </c>
      <c r="G6" s="82">
        <f>Proyecto_Actividad!G6</f>
        <v>0</v>
      </c>
      <c r="H6" s="63"/>
    </row>
    <row r="7" spans="1:10">
      <c r="A7" s="30" t="s">
        <v>87</v>
      </c>
      <c r="B7" s="30"/>
      <c r="C7" s="30"/>
    </row>
    <row r="8" spans="1:10">
      <c r="A8" s="55" t="s">
        <v>56</v>
      </c>
      <c r="B8" s="55" t="s">
        <v>67</v>
      </c>
      <c r="C8" s="55" t="s">
        <v>68</v>
      </c>
      <c r="D8" s="55" t="s">
        <v>59</v>
      </c>
      <c r="G8" s="170" t="s">
        <v>346</v>
      </c>
      <c r="H8" s="170"/>
      <c r="I8" s="170"/>
    </row>
    <row r="9" spans="1:10">
      <c r="A9" s="33" t="s">
        <v>64</v>
      </c>
      <c r="B9" s="34">
        <v>0.18</v>
      </c>
      <c r="C9" s="80">
        <f>Proyecto_Actividad!C9</f>
        <v>0</v>
      </c>
      <c r="D9" s="27">
        <f>IF(C9&gt;=278,50,B9*C9)</f>
        <v>0</v>
      </c>
      <c r="G9" s="85">
        <f>'Listado Participantes'!E66</f>
        <v>0</v>
      </c>
      <c r="H9" s="64" t="s">
        <v>138</v>
      </c>
      <c r="I9" s="56"/>
    </row>
    <row r="10" spans="1:10">
      <c r="A10" s="33" t="s">
        <v>65</v>
      </c>
      <c r="B10" s="34">
        <v>12</v>
      </c>
      <c r="C10" s="80">
        <f>Proyecto_Actividad!C10</f>
        <v>0</v>
      </c>
      <c r="D10" s="27">
        <f>B10*C10</f>
        <v>0</v>
      </c>
    </row>
    <row r="11" spans="1:10">
      <c r="B11" s="17" t="s">
        <v>69</v>
      </c>
      <c r="C11" s="17"/>
      <c r="D11" s="25">
        <f>SUM(D9:D10)</f>
        <v>0</v>
      </c>
    </row>
    <row r="12" spans="1:10">
      <c r="G12" s="170" t="s">
        <v>76</v>
      </c>
      <c r="H12" s="170"/>
      <c r="I12" s="170"/>
      <c r="J12" s="170"/>
    </row>
    <row r="13" spans="1:10" ht="28.8">
      <c r="A13" s="37" t="s">
        <v>63</v>
      </c>
      <c r="B13" s="55"/>
      <c r="C13" s="39" t="s">
        <v>276</v>
      </c>
      <c r="D13" s="38" t="s">
        <v>81</v>
      </c>
      <c r="G13" s="39" t="s">
        <v>103</v>
      </c>
      <c r="H13" s="39" t="s">
        <v>104</v>
      </c>
      <c r="I13" s="39" t="s">
        <v>269</v>
      </c>
      <c r="J13" s="39" t="s">
        <v>270</v>
      </c>
    </row>
    <row r="14" spans="1:10">
      <c r="A14" s="33" t="s">
        <v>57</v>
      </c>
      <c r="B14" s="33">
        <f>Proyecto_Actividad!B14</f>
        <v>0</v>
      </c>
      <c r="C14" s="80">
        <f>Proyecto_Actividad!C14</f>
        <v>0</v>
      </c>
      <c r="D14" s="54">
        <f>Proyecto_Actividad!D14</f>
        <v>0</v>
      </c>
      <c r="G14" s="22" t="str">
        <f>Proyecto_Actividad!G14</f>
        <v>-</v>
      </c>
      <c r="H14" s="22" t="str">
        <f>Proyecto_Actividad!H14</f>
        <v>-</v>
      </c>
      <c r="I14" s="34" t="str">
        <f>Proyecto_Actividad!I14</f>
        <v>-</v>
      </c>
      <c r="J14" s="34" t="str">
        <f>Proyecto_Actividad!J14</f>
        <v>-</v>
      </c>
    </row>
    <row r="15" spans="1:10">
      <c r="A15" s="33" t="s">
        <v>79</v>
      </c>
      <c r="B15" s="33"/>
      <c r="C15" s="83">
        <f>Proyecto_Actividad!C15</f>
        <v>0</v>
      </c>
      <c r="D15" s="33"/>
      <c r="F15" s="65" t="s">
        <v>124</v>
      </c>
      <c r="G15" s="86">
        <f>'Listado Participantes'!E69</f>
        <v>0</v>
      </c>
      <c r="H15" s="86">
        <f>'Listado Participantes'!E70</f>
        <v>0</v>
      </c>
      <c r="I15" s="86">
        <f>'Listado Participantes'!E71</f>
        <v>0</v>
      </c>
      <c r="J15" s="86">
        <f>'Listado Participantes'!E72</f>
        <v>0</v>
      </c>
    </row>
    <row r="16" spans="1:10">
      <c r="A16" s="33" t="s">
        <v>80</v>
      </c>
      <c r="B16" s="33"/>
      <c r="C16" s="80">
        <f>Proyecto_Actividad!C16</f>
        <v>0</v>
      </c>
      <c r="D16" s="22">
        <f>C15*C16</f>
        <v>0</v>
      </c>
    </row>
    <row r="17" spans="1:12" customFormat="1">
      <c r="A17" s="58" t="s">
        <v>265</v>
      </c>
      <c r="B17" s="10"/>
      <c r="C17" s="10"/>
      <c r="D17" s="111">
        <f>Proyecto_Actividad!D17</f>
        <v>0</v>
      </c>
    </row>
    <row r="18" spans="1:12">
      <c r="A18" s="33" t="s">
        <v>266</v>
      </c>
      <c r="B18" s="33"/>
      <c r="C18" s="33"/>
      <c r="D18" s="84">
        <f>Proyecto_Actividad!D18</f>
        <v>0</v>
      </c>
    </row>
    <row r="19" spans="1:12">
      <c r="B19" s="110" t="s">
        <v>77</v>
      </c>
      <c r="C19" s="110"/>
      <c r="D19" s="24">
        <f>SUM(D14:D18)</f>
        <v>0</v>
      </c>
      <c r="F19" s="66" t="s">
        <v>123</v>
      </c>
      <c r="G19" s="111">
        <f>'Listado Participantes'!H66</f>
        <v>0</v>
      </c>
    </row>
    <row r="20" spans="1:12">
      <c r="F20" s="66" t="s">
        <v>127</v>
      </c>
      <c r="G20" s="57"/>
      <c r="H20" s="67" t="s">
        <v>347</v>
      </c>
    </row>
    <row r="21" spans="1:12">
      <c r="B21" s="17" t="s">
        <v>82</v>
      </c>
      <c r="C21" s="17"/>
      <c r="D21" s="25">
        <f>D11+D19</f>
        <v>0</v>
      </c>
      <c r="F21" s="66" t="s">
        <v>354</v>
      </c>
      <c r="G21" s="111">
        <f>K35</f>
        <v>0</v>
      </c>
      <c r="H21" s="22"/>
    </row>
    <row r="23" spans="1:12" ht="21">
      <c r="A23" s="184" t="s">
        <v>353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</row>
    <row r="25" spans="1:12" ht="29.4" customHeight="1">
      <c r="A25" s="133" t="s">
        <v>110</v>
      </c>
      <c r="B25" s="134" t="s">
        <v>343</v>
      </c>
      <c r="C25" s="135" t="s">
        <v>148</v>
      </c>
      <c r="D25" s="135" t="s">
        <v>277</v>
      </c>
      <c r="E25" s="139" t="s">
        <v>141</v>
      </c>
      <c r="F25" s="135" t="s">
        <v>261</v>
      </c>
      <c r="G25" s="135" t="s">
        <v>111</v>
      </c>
      <c r="H25" s="135" t="s">
        <v>112</v>
      </c>
      <c r="I25" s="135" t="s">
        <v>113</v>
      </c>
      <c r="J25" s="145" t="s">
        <v>351</v>
      </c>
      <c r="K25" s="146" t="s">
        <v>350</v>
      </c>
      <c r="L25" s="145" t="s">
        <v>352</v>
      </c>
    </row>
    <row r="26" spans="1:12">
      <c r="A26" s="149">
        <v>1</v>
      </c>
      <c r="B26" s="162"/>
      <c r="C26" s="164" t="str">
        <f t="shared" ref="C26:C33" si="0">IF(B26="","",VLOOKUP(B26,Listadodni,2,0))</f>
        <v/>
      </c>
      <c r="D26" s="164" t="str">
        <f t="shared" ref="D26:D33" si="1">IF(B26="","",VLOOKUP(B26,Listadodni,3,0))</f>
        <v/>
      </c>
      <c r="E26" s="164" t="str">
        <f t="shared" ref="E26:E33" si="2">IF(B26="","",VLOOKUP(B26,Listadodni,4,0))</f>
        <v/>
      </c>
      <c r="F26" s="164" t="str">
        <f t="shared" ref="F26:F33" si="3">IF(B26="","",VLOOKUP(B26,Listadodni,5,0))</f>
        <v/>
      </c>
      <c r="G26" s="164" t="str">
        <f t="shared" ref="G26:G33" si="4">IF(B26="","",VLOOKUP(B26,Listadodni,6,0))</f>
        <v/>
      </c>
      <c r="H26" s="165" t="str">
        <f t="shared" ref="H26:H33" si="5">IF(B26="","",VLOOKUP(B26,Listadodni,7,0))</f>
        <v/>
      </c>
      <c r="I26" s="166" t="str">
        <f t="shared" ref="I26:I33" si="6">IF(B26="","",VLOOKUP(B26,Listadodni,8,0))</f>
        <v/>
      </c>
      <c r="J26" s="163"/>
      <c r="K26" s="166">
        <f>IF(J26="",0,IF(J26="Ultimos 7 Días",I26*E$36,IF(J26="Anterior Ultimos 7 Días",I26*E$35,IF(J26="Sin Devolución",0,0))))</f>
        <v>0</v>
      </c>
      <c r="L26" s="163"/>
    </row>
    <row r="27" spans="1:12">
      <c r="A27" s="149">
        <v>2</v>
      </c>
      <c r="B27" s="162"/>
      <c r="C27" s="164" t="str">
        <f t="shared" si="0"/>
        <v/>
      </c>
      <c r="D27" s="164" t="str">
        <f t="shared" si="1"/>
        <v/>
      </c>
      <c r="E27" s="164" t="str">
        <f t="shared" si="2"/>
        <v/>
      </c>
      <c r="F27" s="164" t="str">
        <f t="shared" si="3"/>
        <v/>
      </c>
      <c r="G27" s="164" t="str">
        <f t="shared" si="4"/>
        <v/>
      </c>
      <c r="H27" s="165" t="str">
        <f t="shared" si="5"/>
        <v/>
      </c>
      <c r="I27" s="166" t="str">
        <f t="shared" si="6"/>
        <v/>
      </c>
      <c r="J27" s="163"/>
      <c r="K27" s="166">
        <f t="shared" ref="K27:K33" si="7">IF(J27="",0,IF(J27="Ultimos 7 Días",I27*E$36,IF(J27="Anterior Ultimos 7 Días",I27*E$35,IF(J27="Sin Devolución",0,0))))</f>
        <v>0</v>
      </c>
      <c r="L27" s="163"/>
    </row>
    <row r="28" spans="1:12">
      <c r="A28" s="149">
        <v>3</v>
      </c>
      <c r="B28" s="162"/>
      <c r="C28" s="164" t="str">
        <f t="shared" si="0"/>
        <v/>
      </c>
      <c r="D28" s="164" t="str">
        <f t="shared" si="1"/>
        <v/>
      </c>
      <c r="E28" s="164" t="str">
        <f t="shared" si="2"/>
        <v/>
      </c>
      <c r="F28" s="164" t="str">
        <f t="shared" si="3"/>
        <v/>
      </c>
      <c r="G28" s="164" t="str">
        <f t="shared" si="4"/>
        <v/>
      </c>
      <c r="H28" s="165" t="str">
        <f t="shared" si="5"/>
        <v/>
      </c>
      <c r="I28" s="166" t="str">
        <f t="shared" si="6"/>
        <v/>
      </c>
      <c r="J28" s="163"/>
      <c r="K28" s="166">
        <f t="shared" si="7"/>
        <v>0</v>
      </c>
      <c r="L28" s="163"/>
    </row>
    <row r="29" spans="1:12">
      <c r="A29" s="149">
        <v>4</v>
      </c>
      <c r="B29" s="162"/>
      <c r="C29" s="164" t="str">
        <f t="shared" si="0"/>
        <v/>
      </c>
      <c r="D29" s="164" t="str">
        <f t="shared" si="1"/>
        <v/>
      </c>
      <c r="E29" s="164" t="str">
        <f t="shared" si="2"/>
        <v/>
      </c>
      <c r="F29" s="164" t="str">
        <f t="shared" si="3"/>
        <v/>
      </c>
      <c r="G29" s="164" t="str">
        <f t="shared" si="4"/>
        <v/>
      </c>
      <c r="H29" s="165" t="str">
        <f t="shared" si="5"/>
        <v/>
      </c>
      <c r="I29" s="166" t="str">
        <f t="shared" si="6"/>
        <v/>
      </c>
      <c r="J29" s="163"/>
      <c r="K29" s="166">
        <f t="shared" si="7"/>
        <v>0</v>
      </c>
      <c r="L29" s="163"/>
    </row>
    <row r="30" spans="1:12">
      <c r="A30" s="149">
        <v>5</v>
      </c>
      <c r="B30" s="162"/>
      <c r="C30" s="164" t="str">
        <f t="shared" si="0"/>
        <v/>
      </c>
      <c r="D30" s="164" t="str">
        <f t="shared" si="1"/>
        <v/>
      </c>
      <c r="E30" s="164" t="str">
        <f t="shared" si="2"/>
        <v/>
      </c>
      <c r="F30" s="164" t="str">
        <f t="shared" si="3"/>
        <v/>
      </c>
      <c r="G30" s="164" t="str">
        <f t="shared" si="4"/>
        <v/>
      </c>
      <c r="H30" s="165" t="str">
        <f t="shared" si="5"/>
        <v/>
      </c>
      <c r="I30" s="166" t="str">
        <f t="shared" si="6"/>
        <v/>
      </c>
      <c r="J30" s="163"/>
      <c r="K30" s="166">
        <f t="shared" si="7"/>
        <v>0</v>
      </c>
      <c r="L30" s="163"/>
    </row>
    <row r="31" spans="1:12">
      <c r="A31" s="149">
        <v>6</v>
      </c>
      <c r="B31" s="162"/>
      <c r="C31" s="164" t="str">
        <f t="shared" si="0"/>
        <v/>
      </c>
      <c r="D31" s="164" t="str">
        <f t="shared" si="1"/>
        <v/>
      </c>
      <c r="E31" s="164" t="str">
        <f t="shared" si="2"/>
        <v/>
      </c>
      <c r="F31" s="164" t="str">
        <f t="shared" si="3"/>
        <v/>
      </c>
      <c r="G31" s="164" t="str">
        <f t="shared" si="4"/>
        <v/>
      </c>
      <c r="H31" s="165" t="str">
        <f t="shared" si="5"/>
        <v/>
      </c>
      <c r="I31" s="166" t="str">
        <f t="shared" si="6"/>
        <v/>
      </c>
      <c r="J31" s="163"/>
      <c r="K31" s="166">
        <f t="shared" si="7"/>
        <v>0</v>
      </c>
      <c r="L31" s="163"/>
    </row>
    <row r="32" spans="1:12">
      <c r="A32" s="149">
        <v>7</v>
      </c>
      <c r="B32" s="162"/>
      <c r="C32" s="164" t="str">
        <f t="shared" si="0"/>
        <v/>
      </c>
      <c r="D32" s="164" t="str">
        <f t="shared" si="1"/>
        <v/>
      </c>
      <c r="E32" s="164" t="str">
        <f t="shared" si="2"/>
        <v/>
      </c>
      <c r="F32" s="164" t="str">
        <f t="shared" si="3"/>
        <v/>
      </c>
      <c r="G32" s="164" t="str">
        <f t="shared" si="4"/>
        <v/>
      </c>
      <c r="H32" s="165" t="str">
        <f t="shared" si="5"/>
        <v/>
      </c>
      <c r="I32" s="166" t="str">
        <f t="shared" si="6"/>
        <v/>
      </c>
      <c r="J32" s="163"/>
      <c r="K32" s="166">
        <f t="shared" si="7"/>
        <v>0</v>
      </c>
      <c r="L32" s="163"/>
    </row>
    <row r="33" spans="1:12">
      <c r="A33" s="149">
        <v>8</v>
      </c>
      <c r="B33" s="162"/>
      <c r="C33" s="164" t="str">
        <f t="shared" si="0"/>
        <v/>
      </c>
      <c r="D33" s="164" t="str">
        <f t="shared" si="1"/>
        <v/>
      </c>
      <c r="E33" s="164" t="str">
        <f t="shared" si="2"/>
        <v/>
      </c>
      <c r="F33" s="164" t="str">
        <f t="shared" si="3"/>
        <v/>
      </c>
      <c r="G33" s="164" t="str">
        <f t="shared" si="4"/>
        <v/>
      </c>
      <c r="H33" s="165" t="str">
        <f t="shared" si="5"/>
        <v/>
      </c>
      <c r="I33" s="166" t="str">
        <f t="shared" si="6"/>
        <v/>
      </c>
      <c r="J33" s="163"/>
      <c r="K33" s="166">
        <f t="shared" si="7"/>
        <v>0</v>
      </c>
      <c r="L33" s="163"/>
    </row>
    <row r="35" spans="1:12">
      <c r="B35" s="116" t="s">
        <v>356</v>
      </c>
      <c r="C35" s="33" t="s">
        <v>358</v>
      </c>
      <c r="D35" s="33"/>
      <c r="E35" s="151">
        <v>0.75</v>
      </c>
      <c r="F35" s="33" t="s">
        <v>128</v>
      </c>
      <c r="I35" s="150" t="s">
        <v>355</v>
      </c>
      <c r="J35" s="124"/>
      <c r="K35" s="161">
        <f>SUM(K26:K33)</f>
        <v>0</v>
      </c>
    </row>
    <row r="36" spans="1:12">
      <c r="B36" s="75"/>
      <c r="C36" s="72" t="s">
        <v>357</v>
      </c>
      <c r="D36" s="73"/>
      <c r="E36" s="151">
        <v>0.5</v>
      </c>
      <c r="F36" s="33" t="s">
        <v>128</v>
      </c>
    </row>
    <row r="37" spans="1:12">
      <c r="B37" s="33"/>
      <c r="C37" s="33" t="s">
        <v>359</v>
      </c>
      <c r="D37" s="33"/>
      <c r="E37" s="185"/>
      <c r="F37" s="33"/>
    </row>
    <row r="39" spans="1:12">
      <c r="B39" s="176" t="s">
        <v>132</v>
      </c>
      <c r="C39" s="177"/>
      <c r="D39" s="177"/>
      <c r="E39" s="177"/>
      <c r="F39" s="177"/>
      <c r="G39" s="177"/>
      <c r="H39" s="177"/>
      <c r="I39" s="178"/>
    </row>
    <row r="40" spans="1:12">
      <c r="B40" s="179" t="s">
        <v>101</v>
      </c>
      <c r="C40" s="180"/>
      <c r="D40" s="180"/>
      <c r="E40" s="13"/>
      <c r="F40" s="13"/>
      <c r="G40" s="181" t="s">
        <v>102</v>
      </c>
      <c r="H40" s="182"/>
      <c r="I40" s="183"/>
    </row>
    <row r="41" spans="1:12">
      <c r="B41" s="68" t="s">
        <v>133</v>
      </c>
      <c r="C41" s="68"/>
      <c r="D41" s="87">
        <f>D11</f>
        <v>0</v>
      </c>
      <c r="E41" s="13"/>
      <c r="F41" s="13"/>
      <c r="G41" s="33" t="s">
        <v>134</v>
      </c>
      <c r="H41" s="33"/>
      <c r="I41" s="22">
        <f>I9*C15</f>
        <v>0</v>
      </c>
    </row>
    <row r="42" spans="1:12">
      <c r="B42" s="69" t="s">
        <v>125</v>
      </c>
      <c r="C42" s="70"/>
      <c r="D42" s="71"/>
      <c r="E42" s="13"/>
      <c r="F42" s="13"/>
      <c r="G42" s="33" t="s">
        <v>135</v>
      </c>
      <c r="H42" s="33"/>
      <c r="I42" s="111">
        <f>H15*Proyecto_Actividad!H16+Reporte_Actividad!J15*Proyecto_Actividad!H16</f>
        <v>0</v>
      </c>
    </row>
    <row r="43" spans="1:12">
      <c r="B43" s="72" t="s">
        <v>129</v>
      </c>
      <c r="C43" s="73"/>
      <c r="D43" s="112">
        <f>D14</f>
        <v>0</v>
      </c>
      <c r="E43" s="13"/>
      <c r="F43" s="13"/>
      <c r="G43" s="33" t="s">
        <v>271</v>
      </c>
      <c r="H43" s="33"/>
      <c r="I43" s="111">
        <f>I15*3+J15*3</f>
        <v>0</v>
      </c>
    </row>
    <row r="44" spans="1:12">
      <c r="B44" s="74" t="s">
        <v>130</v>
      </c>
      <c r="C44" s="74"/>
      <c r="D44" s="22">
        <f>I9*C15+C16*C15+D17</f>
        <v>0</v>
      </c>
      <c r="E44" s="13"/>
      <c r="F44" s="13"/>
      <c r="G44" s="58" t="s">
        <v>143</v>
      </c>
      <c r="H44" s="33"/>
      <c r="I44" s="22">
        <f>I45-SUM(I41:I43)</f>
        <v>0</v>
      </c>
    </row>
    <row r="45" spans="1:12">
      <c r="B45" s="75" t="s">
        <v>131</v>
      </c>
      <c r="C45" s="76"/>
      <c r="D45" s="113">
        <f>H15*1.48+J15*1.9</f>
        <v>0</v>
      </c>
      <c r="E45" s="13"/>
      <c r="F45" s="13"/>
      <c r="G45" s="13"/>
      <c r="H45" s="66" t="s">
        <v>137</v>
      </c>
      <c r="I45" s="115">
        <f>G19</f>
        <v>0</v>
      </c>
    </row>
    <row r="46" spans="1:12">
      <c r="B46" s="77"/>
      <c r="C46" s="66" t="s">
        <v>137</v>
      </c>
      <c r="D46" s="114">
        <f>D41+D43+D44+D45</f>
        <v>0</v>
      </c>
      <c r="E46" s="13"/>
      <c r="F46" s="13"/>
      <c r="G46" s="13"/>
      <c r="H46" s="13"/>
      <c r="I46" s="78"/>
    </row>
    <row r="47" spans="1:12">
      <c r="B47" s="77"/>
      <c r="C47" s="13"/>
      <c r="D47" s="13"/>
      <c r="E47" s="13"/>
      <c r="F47" s="13"/>
      <c r="G47" s="13"/>
      <c r="H47" s="17" t="s">
        <v>354</v>
      </c>
      <c r="I47" s="160">
        <f>K35</f>
        <v>0</v>
      </c>
    </row>
    <row r="48" spans="1:12">
      <c r="B48" s="77"/>
      <c r="C48" s="13"/>
      <c r="D48" s="176" t="s">
        <v>136</v>
      </c>
      <c r="E48" s="177"/>
      <c r="F48" s="178"/>
      <c r="G48" s="13"/>
      <c r="H48" s="13"/>
      <c r="I48" s="78"/>
    </row>
    <row r="49" spans="1:10">
      <c r="B49" s="72"/>
      <c r="C49" s="79"/>
      <c r="D49" s="116"/>
      <c r="E49" s="117"/>
      <c r="F49" s="118">
        <f>I45-D46-K35</f>
        <v>0</v>
      </c>
      <c r="G49" s="79"/>
      <c r="H49" s="79"/>
      <c r="I49" s="73"/>
    </row>
    <row r="51" spans="1:10" ht="15" thickBot="1"/>
    <row r="52" spans="1:10">
      <c r="A52" s="88" t="s">
        <v>108</v>
      </c>
      <c r="B52" s="88"/>
      <c r="C52" s="89"/>
      <c r="D52" s="90"/>
      <c r="E52" s="90"/>
      <c r="F52" s="90"/>
      <c r="G52" s="90"/>
      <c r="H52" s="90"/>
      <c r="I52" s="90"/>
      <c r="J52" s="91"/>
    </row>
    <row r="53" spans="1:10">
      <c r="C53" s="92"/>
      <c r="D53" s="93"/>
      <c r="E53" s="93"/>
      <c r="F53" s="93"/>
      <c r="G53" s="93"/>
      <c r="H53" s="93"/>
      <c r="I53" s="93"/>
      <c r="J53" s="94"/>
    </row>
    <row r="54" spans="1:10">
      <c r="C54" s="92"/>
      <c r="D54" s="93"/>
      <c r="E54" s="93"/>
      <c r="F54" s="93"/>
      <c r="G54" s="93"/>
      <c r="H54" s="93"/>
      <c r="I54" s="93"/>
      <c r="J54" s="94"/>
    </row>
    <row r="55" spans="1:10">
      <c r="C55" s="92"/>
      <c r="D55" s="93"/>
      <c r="E55" s="93"/>
      <c r="F55" s="93"/>
      <c r="G55" s="93"/>
      <c r="H55" s="93"/>
      <c r="I55" s="93"/>
      <c r="J55" s="94"/>
    </row>
    <row r="56" spans="1:10" ht="15" thickBot="1">
      <c r="C56" s="95"/>
      <c r="D56" s="96"/>
      <c r="E56" s="96"/>
      <c r="F56" s="96"/>
      <c r="G56" s="96"/>
      <c r="H56" s="96"/>
      <c r="I56" s="96"/>
      <c r="J56" s="97"/>
    </row>
  </sheetData>
  <sheetProtection password="CC53" sheet="1" objects="1" scenarios="1" selectLockedCell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'Listado Participantes'!$B$5:$B$64</xm:f>
          </x14:formula1>
          <xm:sqref>B26:B33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8" sqref="I8"/>
    </sheetView>
  </sheetViews>
  <sheetFormatPr baseColWidth="10" defaultRowHeight="14.4"/>
  <cols>
    <col min="1" max="1" width="50.33203125" bestFit="1" customWidth="1"/>
    <col min="2" max="2" width="48.5546875" bestFit="1" customWidth="1"/>
    <col min="3" max="3" width="42.6640625" bestFit="1" customWidth="1"/>
    <col min="4" max="4" width="63.88671875" bestFit="1" customWidth="1"/>
    <col min="5" max="5" width="57.6640625" bestFit="1" customWidth="1"/>
    <col min="6" max="6" width="56.6640625" bestFit="1" customWidth="1"/>
    <col min="7" max="7" width="26.5546875" bestFit="1" customWidth="1"/>
    <col min="8" max="8" width="45.88671875" bestFit="1" customWidth="1"/>
    <col min="9" max="9" width="63.6640625" bestFit="1" customWidth="1"/>
    <col min="10" max="10" width="32.332031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30</v>
      </c>
      <c r="B2" s="7" t="s">
        <v>33</v>
      </c>
      <c r="C2" s="7" t="s">
        <v>38</v>
      </c>
      <c r="D2" s="7" t="s">
        <v>42</v>
      </c>
      <c r="E2" s="7" t="s">
        <v>47</v>
      </c>
      <c r="F2" s="12" t="s">
        <v>89</v>
      </c>
      <c r="G2" s="12" t="s">
        <v>91</v>
      </c>
      <c r="H2" s="12" t="s">
        <v>93</v>
      </c>
      <c r="I2" s="12" t="s">
        <v>96</v>
      </c>
      <c r="J2" s="12" t="s">
        <v>99</v>
      </c>
    </row>
    <row r="3" spans="1:10">
      <c r="A3" s="7" t="s">
        <v>31</v>
      </c>
      <c r="B3" s="7" t="s">
        <v>34</v>
      </c>
      <c r="C3" s="7" t="s">
        <v>39</v>
      </c>
      <c r="D3" s="7" t="s">
        <v>43</v>
      </c>
      <c r="E3" s="7" t="s">
        <v>48</v>
      </c>
      <c r="F3" s="12" t="s">
        <v>90</v>
      </c>
      <c r="G3" s="12" t="s">
        <v>92</v>
      </c>
      <c r="H3" s="12" t="s">
        <v>94</v>
      </c>
      <c r="I3" s="12" t="s">
        <v>97</v>
      </c>
      <c r="J3" s="12" t="s">
        <v>100</v>
      </c>
    </row>
    <row r="4" spans="1:10">
      <c r="A4" s="7" t="s">
        <v>32</v>
      </c>
      <c r="B4" s="7" t="s">
        <v>35</v>
      </c>
      <c r="C4" s="7" t="s">
        <v>40</v>
      </c>
      <c r="D4" s="7" t="s">
        <v>44</v>
      </c>
      <c r="E4" s="7" t="s">
        <v>49</v>
      </c>
      <c r="H4" s="12" t="s">
        <v>95</v>
      </c>
      <c r="I4" s="12" t="s">
        <v>98</v>
      </c>
    </row>
    <row r="5" spans="1:10">
      <c r="B5" s="7" t="s">
        <v>36</v>
      </c>
      <c r="C5" s="7" t="s">
        <v>41</v>
      </c>
      <c r="D5" s="7" t="s">
        <v>45</v>
      </c>
      <c r="E5" s="7" t="s">
        <v>50</v>
      </c>
    </row>
    <row r="6" spans="1:10">
      <c r="B6" s="7" t="s">
        <v>37</v>
      </c>
      <c r="D6" s="7" t="s">
        <v>46</v>
      </c>
      <c r="E6" s="7" t="s">
        <v>51</v>
      </c>
    </row>
    <row r="7" spans="1:10">
      <c r="E7" s="7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1" sqref="A21"/>
    </sheetView>
  </sheetViews>
  <sheetFormatPr baseColWidth="10" defaultRowHeight="14.4"/>
  <cols>
    <col min="1" max="1" width="23.5546875" customWidth="1"/>
  </cols>
  <sheetData>
    <row r="1" spans="1:1">
      <c r="A1" s="8" t="s">
        <v>13</v>
      </c>
    </row>
    <row r="2" spans="1:1">
      <c r="A2" s="7" t="s">
        <v>18</v>
      </c>
    </row>
    <row r="3" spans="1:1">
      <c r="A3" s="7" t="s">
        <v>16</v>
      </c>
    </row>
    <row r="4" spans="1:1">
      <c r="A4" s="7" t="s">
        <v>29</v>
      </c>
    </row>
    <row r="5" spans="1:1">
      <c r="A5" s="7" t="s">
        <v>22</v>
      </c>
    </row>
    <row r="6" spans="1:1">
      <c r="A6" s="7" t="s">
        <v>15</v>
      </c>
    </row>
    <row r="7" spans="1:1">
      <c r="A7" s="7" t="s">
        <v>25</v>
      </c>
    </row>
    <row r="8" spans="1:1">
      <c r="A8" s="7" t="s">
        <v>28</v>
      </c>
    </row>
    <row r="9" spans="1:1">
      <c r="A9" s="7" t="s">
        <v>20</v>
      </c>
    </row>
    <row r="10" spans="1:1">
      <c r="A10" s="7" t="s">
        <v>26</v>
      </c>
    </row>
    <row r="11" spans="1:1">
      <c r="A11" s="7" t="s">
        <v>19</v>
      </c>
    </row>
    <row r="12" spans="1:1">
      <c r="A12" s="7" t="s">
        <v>17</v>
      </c>
    </row>
    <row r="13" spans="1:1">
      <c r="A13" s="7" t="s">
        <v>21</v>
      </c>
    </row>
    <row r="14" spans="1:1">
      <c r="A14" s="7" t="s">
        <v>14</v>
      </c>
    </row>
    <row r="15" spans="1:1">
      <c r="A15" s="7" t="s">
        <v>23</v>
      </c>
    </row>
    <row r="16" spans="1:1">
      <c r="A16" s="7" t="s">
        <v>24</v>
      </c>
    </row>
    <row r="17" spans="1:1">
      <c r="A17" s="7" t="s"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1" sqref="B11"/>
    </sheetView>
  </sheetViews>
  <sheetFormatPr baseColWidth="10" defaultRowHeight="14.4"/>
  <cols>
    <col min="1" max="1" width="13.88671875" customWidth="1"/>
  </cols>
  <sheetData>
    <row r="1" spans="1:6">
      <c r="A1" t="s">
        <v>58</v>
      </c>
    </row>
    <row r="2" spans="1:6">
      <c r="A2" t="s">
        <v>264</v>
      </c>
    </row>
    <row r="3" spans="1:6">
      <c r="A3" t="s">
        <v>60</v>
      </c>
      <c r="D3" t="s">
        <v>60</v>
      </c>
      <c r="E3" t="s">
        <v>61</v>
      </c>
      <c r="F3" t="s">
        <v>62</v>
      </c>
    </row>
    <row r="4" spans="1:6">
      <c r="A4" t="s">
        <v>61</v>
      </c>
      <c r="D4" s="9">
        <v>280</v>
      </c>
      <c r="E4" s="9">
        <v>292</v>
      </c>
      <c r="F4" s="9">
        <v>324</v>
      </c>
    </row>
    <row r="5" spans="1:6">
      <c r="A5" t="s">
        <v>62</v>
      </c>
    </row>
    <row r="7" spans="1:6">
      <c r="A7" t="s">
        <v>272</v>
      </c>
    </row>
    <row r="8" spans="1:6">
      <c r="A8" t="s">
        <v>273</v>
      </c>
    </row>
    <row r="9" spans="1:6">
      <c r="A9" t="s">
        <v>274</v>
      </c>
    </row>
    <row r="10" spans="1:6">
      <c r="A10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E20" sqref="E20"/>
    </sheetView>
  </sheetViews>
  <sheetFormatPr baseColWidth="10" defaultColWidth="11.5546875" defaultRowHeight="13.2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12</v>
      </c>
      <c r="B2" s="4">
        <v>2</v>
      </c>
      <c r="C2" s="3">
        <v>2</v>
      </c>
      <c r="D2" s="3">
        <v>13</v>
      </c>
      <c r="E2" s="5">
        <v>4</v>
      </c>
      <c r="F2" s="3">
        <v>8</v>
      </c>
      <c r="G2" s="3">
        <v>28</v>
      </c>
      <c r="H2" s="6" t="s">
        <v>10</v>
      </c>
      <c r="I2" s="3">
        <v>9</v>
      </c>
      <c r="J2" s="3" t="s">
        <v>11</v>
      </c>
    </row>
    <row r="3" spans="1:10">
      <c r="A3" s="3">
        <v>20</v>
      </c>
      <c r="B3" s="4">
        <v>3</v>
      </c>
      <c r="C3" s="3">
        <v>10</v>
      </c>
      <c r="D3" s="3">
        <v>13</v>
      </c>
      <c r="E3" s="5">
        <v>5</v>
      </c>
      <c r="F3" s="3">
        <v>29</v>
      </c>
      <c r="G3" s="3" t="s">
        <v>12</v>
      </c>
      <c r="H3" s="3">
        <v>19</v>
      </c>
      <c r="I3" s="3">
        <v>16</v>
      </c>
      <c r="J3" s="3">
        <v>21</v>
      </c>
    </row>
    <row r="4" spans="1:10">
      <c r="A4" s="3">
        <v>26</v>
      </c>
      <c r="B4" s="4">
        <v>16</v>
      </c>
      <c r="C4" s="3">
        <v>16</v>
      </c>
      <c r="D4" s="3">
        <v>20</v>
      </c>
      <c r="E4" s="5">
        <v>11</v>
      </c>
      <c r="H4" s="3">
        <v>26</v>
      </c>
      <c r="I4" s="3">
        <v>23</v>
      </c>
    </row>
    <row r="5" spans="1:10">
      <c r="B5" s="4">
        <v>17</v>
      </c>
      <c r="C5" s="3">
        <v>24</v>
      </c>
      <c r="D5" s="3">
        <v>21</v>
      </c>
      <c r="E5" s="5">
        <v>18</v>
      </c>
    </row>
    <row r="6" spans="1:10">
      <c r="B6" s="5">
        <v>23</v>
      </c>
      <c r="D6" s="3">
        <v>27</v>
      </c>
      <c r="E6" s="5">
        <v>19</v>
      </c>
    </row>
    <row r="7" spans="1:10">
      <c r="E7" s="5">
        <v>25</v>
      </c>
    </row>
    <row r="11" spans="1:10">
      <c r="A11" s="2" t="s">
        <v>0</v>
      </c>
      <c r="B11" s="2">
        <v>1</v>
      </c>
    </row>
    <row r="12" spans="1:10">
      <c r="A12" s="2" t="s">
        <v>1</v>
      </c>
      <c r="B12" s="2">
        <v>2</v>
      </c>
    </row>
    <row r="13" spans="1:10">
      <c r="A13" s="2" t="s">
        <v>2</v>
      </c>
      <c r="B13" s="2">
        <v>3</v>
      </c>
    </row>
    <row r="14" spans="1:10">
      <c r="A14" s="2" t="s">
        <v>3</v>
      </c>
      <c r="B14" s="2">
        <v>4</v>
      </c>
    </row>
    <row r="15" spans="1:10">
      <c r="A15" s="2" t="s">
        <v>4</v>
      </c>
      <c r="B15" s="2">
        <v>5</v>
      </c>
    </row>
    <row r="16" spans="1:10">
      <c r="A16" s="2" t="s">
        <v>5</v>
      </c>
      <c r="B16" s="2">
        <v>6</v>
      </c>
    </row>
    <row r="17" spans="1:2">
      <c r="A17" s="2" t="s">
        <v>53</v>
      </c>
      <c r="B17" s="2">
        <v>7</v>
      </c>
    </row>
    <row r="18" spans="1:2">
      <c r="A18" s="2" t="s">
        <v>54</v>
      </c>
      <c r="B18" s="2">
        <v>8</v>
      </c>
    </row>
    <row r="19" spans="1:2">
      <c r="A19" s="2" t="s">
        <v>6</v>
      </c>
      <c r="B19" s="2">
        <v>9</v>
      </c>
    </row>
    <row r="20" spans="1:2">
      <c r="A20" s="2" t="s">
        <v>7</v>
      </c>
      <c r="B20" s="2">
        <v>10</v>
      </c>
    </row>
    <row r="21" spans="1:2">
      <c r="A21" s="2" t="s">
        <v>8</v>
      </c>
      <c r="B21" s="2">
        <v>11</v>
      </c>
    </row>
    <row r="22" spans="1:2">
      <c r="A22" s="2" t="s">
        <v>9</v>
      </c>
      <c r="B22" s="2">
        <v>12</v>
      </c>
    </row>
    <row r="23" spans="1:2">
      <c r="B23" s="2">
        <v>13</v>
      </c>
    </row>
    <row r="24" spans="1:2">
      <c r="B24" s="2">
        <v>14</v>
      </c>
    </row>
    <row r="25" spans="1:2">
      <c r="B25" s="2">
        <v>15</v>
      </c>
    </row>
    <row r="26" spans="1:2">
      <c r="B26" s="2">
        <v>16</v>
      </c>
    </row>
    <row r="27" spans="1:2">
      <c r="B27" s="2">
        <v>17</v>
      </c>
    </row>
    <row r="28" spans="1:2">
      <c r="B28" s="2">
        <v>18</v>
      </c>
    </row>
    <row r="29" spans="1:2">
      <c r="B29" s="2">
        <v>19</v>
      </c>
    </row>
    <row r="30" spans="1:2">
      <c r="B30" s="2">
        <v>20</v>
      </c>
    </row>
    <row r="31" spans="1:2">
      <c r="B31" s="2">
        <v>21</v>
      </c>
    </row>
    <row r="32" spans="1:2">
      <c r="B32" s="2">
        <v>22</v>
      </c>
    </row>
    <row r="33" spans="2:2">
      <c r="B33" s="2">
        <v>23</v>
      </c>
    </row>
    <row r="34" spans="2:2">
      <c r="B34" s="2">
        <v>24</v>
      </c>
    </row>
    <row r="35" spans="2:2">
      <c r="B35" s="2">
        <v>25</v>
      </c>
    </row>
    <row r="36" spans="2:2">
      <c r="B36" s="2">
        <v>26</v>
      </c>
    </row>
    <row r="37" spans="2:2">
      <c r="B37" s="2">
        <v>27</v>
      </c>
    </row>
    <row r="38" spans="2:2">
      <c r="B38" s="2">
        <v>28</v>
      </c>
    </row>
    <row r="39" spans="2:2">
      <c r="B39" s="2">
        <v>29</v>
      </c>
    </row>
    <row r="40" spans="2:2">
      <c r="B40" s="2">
        <v>30</v>
      </c>
    </row>
    <row r="41" spans="2:2">
      <c r="B41" s="2">
        <v>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1"/>
  <sheetViews>
    <sheetView workbookViewId="0">
      <selection activeCell="A2" sqref="A2"/>
    </sheetView>
  </sheetViews>
  <sheetFormatPr baseColWidth="10" defaultRowHeight="14.4"/>
  <cols>
    <col min="2" max="2" width="13.6640625" bestFit="1" customWidth="1"/>
    <col min="3" max="3" width="17.44140625" bestFit="1" customWidth="1"/>
    <col min="4" max="4" width="12.6640625" bestFit="1" customWidth="1"/>
  </cols>
  <sheetData>
    <row r="2" spans="1:4">
      <c r="A2" s="104" t="s">
        <v>146</v>
      </c>
      <c r="B2" s="104" t="s">
        <v>147</v>
      </c>
      <c r="C2" s="104" t="s">
        <v>148</v>
      </c>
      <c r="D2" s="104" t="s">
        <v>145</v>
      </c>
    </row>
    <row r="3" spans="1:4">
      <c r="A3" s="98">
        <v>1</v>
      </c>
      <c r="B3" s="7" t="s">
        <v>149</v>
      </c>
      <c r="C3" s="7" t="s">
        <v>150</v>
      </c>
      <c r="D3" s="98" t="s">
        <v>281</v>
      </c>
    </row>
    <row r="4" spans="1:4">
      <c r="A4" s="99">
        <v>2</v>
      </c>
      <c r="B4" s="100" t="s">
        <v>151</v>
      </c>
      <c r="C4" s="100" t="s">
        <v>152</v>
      </c>
      <c r="D4" s="99" t="s">
        <v>282</v>
      </c>
    </row>
    <row r="5" spans="1:4">
      <c r="A5" s="98">
        <v>3</v>
      </c>
      <c r="B5" s="7" t="s">
        <v>153</v>
      </c>
      <c r="C5" s="7" t="s">
        <v>154</v>
      </c>
      <c r="D5" s="98" t="s">
        <v>283</v>
      </c>
    </row>
    <row r="6" spans="1:4">
      <c r="A6" s="99">
        <v>4</v>
      </c>
      <c r="B6" s="100" t="s">
        <v>155</v>
      </c>
      <c r="C6" s="100" t="s">
        <v>156</v>
      </c>
      <c r="D6" s="99" t="s">
        <v>284</v>
      </c>
    </row>
    <row r="7" spans="1:4">
      <c r="A7" s="98">
        <v>5</v>
      </c>
      <c r="B7" s="7" t="s">
        <v>157</v>
      </c>
      <c r="C7" s="7" t="s">
        <v>158</v>
      </c>
      <c r="D7" s="98" t="s">
        <v>285</v>
      </c>
    </row>
    <row r="8" spans="1:4">
      <c r="A8" s="99">
        <v>6</v>
      </c>
      <c r="B8" s="100" t="s">
        <v>159</v>
      </c>
      <c r="C8" s="100" t="s">
        <v>160</v>
      </c>
      <c r="D8" s="99" t="s">
        <v>286</v>
      </c>
    </row>
    <row r="9" spans="1:4">
      <c r="A9" s="98">
        <v>7</v>
      </c>
      <c r="B9" s="7" t="s">
        <v>151</v>
      </c>
      <c r="C9" s="7" t="s">
        <v>161</v>
      </c>
      <c r="D9" s="101" t="s">
        <v>287</v>
      </c>
    </row>
    <row r="10" spans="1:4">
      <c r="A10" s="99">
        <v>8</v>
      </c>
      <c r="B10" s="100" t="s">
        <v>162</v>
      </c>
      <c r="C10" s="100" t="s">
        <v>163</v>
      </c>
      <c r="D10" s="99" t="s">
        <v>288</v>
      </c>
    </row>
    <row r="11" spans="1:4">
      <c r="A11" s="98">
        <v>9</v>
      </c>
      <c r="B11" s="7" t="s">
        <v>164</v>
      </c>
      <c r="C11" s="7" t="s">
        <v>165</v>
      </c>
      <c r="D11" s="98" t="s">
        <v>295</v>
      </c>
    </row>
    <row r="12" spans="1:4">
      <c r="A12" s="99">
        <v>10</v>
      </c>
      <c r="B12" s="100" t="s">
        <v>166</v>
      </c>
      <c r="C12" s="100" t="s">
        <v>167</v>
      </c>
      <c r="D12" s="99" t="s">
        <v>289</v>
      </c>
    </row>
    <row r="13" spans="1:4">
      <c r="A13" s="98">
        <v>11</v>
      </c>
      <c r="B13" s="7" t="s">
        <v>162</v>
      </c>
      <c r="C13" s="7" t="s">
        <v>168</v>
      </c>
      <c r="D13" s="98" t="s">
        <v>290</v>
      </c>
    </row>
    <row r="14" spans="1:4">
      <c r="A14" s="99">
        <v>12</v>
      </c>
      <c r="B14" s="100" t="s">
        <v>169</v>
      </c>
      <c r="C14" s="100" t="s">
        <v>170</v>
      </c>
      <c r="D14" s="102" t="s">
        <v>291</v>
      </c>
    </row>
    <row r="15" spans="1:4">
      <c r="A15" s="98">
        <v>13</v>
      </c>
      <c r="B15" s="7" t="s">
        <v>171</v>
      </c>
      <c r="C15" s="7" t="s">
        <v>172</v>
      </c>
      <c r="D15" s="98" t="s">
        <v>292</v>
      </c>
    </row>
    <row r="16" spans="1:4">
      <c r="A16" s="99">
        <v>14</v>
      </c>
      <c r="B16" s="100" t="s">
        <v>173</v>
      </c>
      <c r="C16" s="100" t="s">
        <v>174</v>
      </c>
      <c r="D16" s="99" t="s">
        <v>293</v>
      </c>
    </row>
    <row r="17" spans="1:4">
      <c r="A17" s="98">
        <v>15</v>
      </c>
      <c r="B17" s="7"/>
      <c r="C17" s="7"/>
      <c r="D17" s="98"/>
    </row>
    <row r="18" spans="1:4">
      <c r="A18" s="99">
        <v>16</v>
      </c>
      <c r="B18" s="100" t="s">
        <v>175</v>
      </c>
      <c r="C18" s="100" t="s">
        <v>176</v>
      </c>
      <c r="D18" s="99" t="s">
        <v>294</v>
      </c>
    </row>
    <row r="19" spans="1:4">
      <c r="A19" s="98">
        <v>17</v>
      </c>
      <c r="B19" s="7"/>
      <c r="C19" s="7"/>
      <c r="D19" s="98"/>
    </row>
    <row r="20" spans="1:4">
      <c r="A20" s="99">
        <v>18</v>
      </c>
      <c r="B20" s="100" t="s">
        <v>177</v>
      </c>
      <c r="C20" s="100" t="s">
        <v>178</v>
      </c>
      <c r="D20" s="99" t="s">
        <v>296</v>
      </c>
    </row>
    <row r="21" spans="1:4">
      <c r="A21" s="98">
        <v>19</v>
      </c>
      <c r="B21" s="7" t="s">
        <v>179</v>
      </c>
      <c r="C21" s="7" t="s">
        <v>180</v>
      </c>
      <c r="D21" s="98" t="s">
        <v>297</v>
      </c>
    </row>
    <row r="22" spans="1:4">
      <c r="A22" s="99">
        <v>20</v>
      </c>
      <c r="B22" s="100" t="s">
        <v>181</v>
      </c>
      <c r="C22" s="100" t="s">
        <v>182</v>
      </c>
      <c r="D22" s="99" t="s">
        <v>298</v>
      </c>
    </row>
    <row r="23" spans="1:4">
      <c r="A23" s="98">
        <v>21</v>
      </c>
      <c r="B23" s="7" t="s">
        <v>183</v>
      </c>
      <c r="C23" s="7" t="s">
        <v>184</v>
      </c>
      <c r="D23" s="103" t="s">
        <v>299</v>
      </c>
    </row>
    <row r="24" spans="1:4">
      <c r="A24" s="99">
        <v>22</v>
      </c>
      <c r="B24" s="100" t="s">
        <v>185</v>
      </c>
      <c r="C24" s="100" t="s">
        <v>186</v>
      </c>
      <c r="D24" s="102" t="s">
        <v>300</v>
      </c>
    </row>
    <row r="25" spans="1:4">
      <c r="A25" s="98">
        <v>23</v>
      </c>
      <c r="B25" s="7" t="s">
        <v>187</v>
      </c>
      <c r="C25" s="7" t="s">
        <v>188</v>
      </c>
      <c r="D25" s="98" t="s">
        <v>301</v>
      </c>
    </row>
    <row r="26" spans="1:4">
      <c r="A26" s="99">
        <v>24</v>
      </c>
      <c r="B26" s="100"/>
      <c r="C26" s="100"/>
      <c r="D26" s="99"/>
    </row>
    <row r="27" spans="1:4">
      <c r="A27" s="98">
        <v>25</v>
      </c>
      <c r="B27" s="7"/>
      <c r="C27" s="7"/>
      <c r="D27" s="98"/>
    </row>
    <row r="28" spans="1:4">
      <c r="A28" s="99">
        <v>26</v>
      </c>
      <c r="B28" s="100" t="s">
        <v>189</v>
      </c>
      <c r="C28" s="100" t="s">
        <v>190</v>
      </c>
      <c r="D28" s="99" t="s">
        <v>302</v>
      </c>
    </row>
    <row r="29" spans="1:4">
      <c r="A29" s="98">
        <v>27</v>
      </c>
      <c r="B29" s="7" t="s">
        <v>191</v>
      </c>
      <c r="C29" s="7" t="s">
        <v>192</v>
      </c>
      <c r="D29" s="98" t="s">
        <v>303</v>
      </c>
    </row>
    <row r="30" spans="1:4">
      <c r="A30" s="99">
        <v>28</v>
      </c>
      <c r="B30" s="100" t="s">
        <v>193</v>
      </c>
      <c r="C30" s="100" t="s">
        <v>194</v>
      </c>
      <c r="D30" s="99" t="s">
        <v>304</v>
      </c>
    </row>
    <row r="31" spans="1:4">
      <c r="A31" s="98">
        <v>29</v>
      </c>
      <c r="B31" s="7" t="s">
        <v>195</v>
      </c>
      <c r="C31" s="7" t="s">
        <v>196</v>
      </c>
      <c r="D31" s="98" t="s">
        <v>305</v>
      </c>
    </row>
    <row r="32" spans="1:4">
      <c r="A32" s="99">
        <v>30</v>
      </c>
      <c r="B32" s="100" t="s">
        <v>197</v>
      </c>
      <c r="C32" s="100" t="s">
        <v>198</v>
      </c>
      <c r="D32" s="99" t="s">
        <v>306</v>
      </c>
    </row>
    <row r="33" spans="1:4">
      <c r="A33" s="98">
        <v>31</v>
      </c>
      <c r="B33" s="7" t="s">
        <v>199</v>
      </c>
      <c r="C33" s="7" t="s">
        <v>200</v>
      </c>
      <c r="D33" s="98" t="s">
        <v>307</v>
      </c>
    </row>
    <row r="34" spans="1:4">
      <c r="A34" s="99">
        <v>32</v>
      </c>
      <c r="B34" s="100" t="s">
        <v>201</v>
      </c>
      <c r="C34" s="100" t="s">
        <v>202</v>
      </c>
      <c r="D34" s="99" t="s">
        <v>308</v>
      </c>
    </row>
    <row r="35" spans="1:4">
      <c r="A35" s="98">
        <v>33</v>
      </c>
      <c r="B35" s="7" t="s">
        <v>203</v>
      </c>
      <c r="C35" s="7" t="s">
        <v>204</v>
      </c>
      <c r="D35" s="98" t="s">
        <v>309</v>
      </c>
    </row>
    <row r="36" spans="1:4">
      <c r="A36" s="99">
        <v>34</v>
      </c>
      <c r="B36" s="100" t="s">
        <v>205</v>
      </c>
      <c r="C36" s="100" t="s">
        <v>206</v>
      </c>
      <c r="D36" s="99" t="s">
        <v>310</v>
      </c>
    </row>
    <row r="37" spans="1:4">
      <c r="A37" s="98">
        <v>35</v>
      </c>
      <c r="B37" s="7"/>
      <c r="C37" s="7"/>
      <c r="D37" s="98"/>
    </row>
    <row r="38" spans="1:4">
      <c r="A38" s="99">
        <v>36</v>
      </c>
      <c r="B38" s="100" t="s">
        <v>207</v>
      </c>
      <c r="C38" s="100" t="s">
        <v>208</v>
      </c>
      <c r="D38" s="99" t="s">
        <v>311</v>
      </c>
    </row>
    <row r="39" spans="1:4">
      <c r="A39" s="98">
        <v>37</v>
      </c>
      <c r="B39" s="7" t="s">
        <v>209</v>
      </c>
      <c r="C39" s="7" t="s">
        <v>210</v>
      </c>
      <c r="D39" s="98" t="s">
        <v>312</v>
      </c>
    </row>
    <row r="40" spans="1:4">
      <c r="A40" s="99">
        <v>38</v>
      </c>
      <c r="B40" s="100" t="s">
        <v>162</v>
      </c>
      <c r="C40" s="100" t="s">
        <v>211</v>
      </c>
      <c r="D40" s="99" t="s">
        <v>313</v>
      </c>
    </row>
    <row r="41" spans="1:4">
      <c r="A41" s="98">
        <v>39</v>
      </c>
      <c r="B41" s="7" t="s">
        <v>212</v>
      </c>
      <c r="C41" s="7" t="s">
        <v>213</v>
      </c>
      <c r="D41" s="98" t="s">
        <v>314</v>
      </c>
    </row>
    <row r="42" spans="1:4">
      <c r="A42" s="99">
        <v>40</v>
      </c>
      <c r="B42" s="100" t="s">
        <v>214</v>
      </c>
      <c r="C42" s="100" t="s">
        <v>215</v>
      </c>
      <c r="D42" s="99" t="s">
        <v>315</v>
      </c>
    </row>
    <row r="43" spans="1:4">
      <c r="A43" s="98">
        <v>41</v>
      </c>
      <c r="B43" s="7" t="s">
        <v>216</v>
      </c>
      <c r="C43" s="7" t="s">
        <v>217</v>
      </c>
      <c r="D43" s="98" t="s">
        <v>316</v>
      </c>
    </row>
    <row r="44" spans="1:4">
      <c r="A44" s="99">
        <v>42</v>
      </c>
      <c r="B44" s="100" t="s">
        <v>218</v>
      </c>
      <c r="C44" s="100" t="s">
        <v>219</v>
      </c>
      <c r="D44" s="99" t="s">
        <v>317</v>
      </c>
    </row>
    <row r="45" spans="1:4">
      <c r="A45" s="98">
        <v>43</v>
      </c>
      <c r="B45" s="7" t="s">
        <v>220</v>
      </c>
      <c r="C45" s="7" t="s">
        <v>221</v>
      </c>
      <c r="D45" s="98" t="s">
        <v>318</v>
      </c>
    </row>
    <row r="46" spans="1:4">
      <c r="A46" s="99">
        <v>44</v>
      </c>
      <c r="B46" s="100" t="s">
        <v>222</v>
      </c>
      <c r="C46" s="100" t="s">
        <v>223</v>
      </c>
      <c r="D46" s="99" t="s">
        <v>319</v>
      </c>
    </row>
    <row r="47" spans="1:4">
      <c r="A47" s="98">
        <v>45</v>
      </c>
      <c r="B47" s="7" t="s">
        <v>224</v>
      </c>
      <c r="C47" s="7" t="s">
        <v>221</v>
      </c>
      <c r="D47" s="98" t="s">
        <v>342</v>
      </c>
    </row>
    <row r="48" spans="1:4">
      <c r="A48" s="99">
        <v>46</v>
      </c>
      <c r="B48" s="100" t="s">
        <v>218</v>
      </c>
      <c r="C48" s="100" t="s">
        <v>225</v>
      </c>
      <c r="D48" s="99" t="s">
        <v>320</v>
      </c>
    </row>
    <row r="49" spans="1:4">
      <c r="A49" s="98">
        <v>47</v>
      </c>
      <c r="B49" s="7"/>
      <c r="C49" s="7"/>
      <c r="D49" s="98"/>
    </row>
    <row r="50" spans="1:4">
      <c r="A50" s="99">
        <v>48</v>
      </c>
      <c r="B50" s="100"/>
      <c r="C50" s="100"/>
      <c r="D50" s="99"/>
    </row>
    <row r="51" spans="1:4">
      <c r="A51" s="98">
        <v>49</v>
      </c>
      <c r="B51" s="7" t="s">
        <v>226</v>
      </c>
      <c r="C51" s="7" t="s">
        <v>227</v>
      </c>
      <c r="D51" s="98" t="s">
        <v>321</v>
      </c>
    </row>
    <row r="52" spans="1:4">
      <c r="A52" s="99">
        <v>50</v>
      </c>
      <c r="B52" s="100" t="s">
        <v>228</v>
      </c>
      <c r="C52" s="100" t="s">
        <v>227</v>
      </c>
      <c r="D52" s="99" t="s">
        <v>322</v>
      </c>
    </row>
    <row r="53" spans="1:4">
      <c r="A53" s="98">
        <v>51</v>
      </c>
      <c r="B53" s="7" t="s">
        <v>229</v>
      </c>
      <c r="C53" s="7" t="s">
        <v>230</v>
      </c>
      <c r="D53" s="98" t="s">
        <v>323</v>
      </c>
    </row>
    <row r="54" spans="1:4">
      <c r="A54" s="99">
        <v>52</v>
      </c>
      <c r="B54" s="100" t="s">
        <v>231</v>
      </c>
      <c r="C54" s="100" t="s">
        <v>232</v>
      </c>
      <c r="D54" s="99" t="s">
        <v>324</v>
      </c>
    </row>
    <row r="55" spans="1:4">
      <c r="A55" s="98">
        <v>53</v>
      </c>
      <c r="B55" s="7" t="s">
        <v>233</v>
      </c>
      <c r="C55" s="7" t="s">
        <v>234</v>
      </c>
      <c r="D55" s="98" t="s">
        <v>325</v>
      </c>
    </row>
    <row r="56" spans="1:4">
      <c r="A56" s="99">
        <v>54</v>
      </c>
      <c r="B56" s="100" t="s">
        <v>235</v>
      </c>
      <c r="C56" s="100" t="s">
        <v>236</v>
      </c>
      <c r="D56" s="99" t="s">
        <v>326</v>
      </c>
    </row>
    <row r="57" spans="1:4">
      <c r="A57" s="98">
        <v>55</v>
      </c>
      <c r="B57" s="7" t="s">
        <v>212</v>
      </c>
      <c r="C57" s="7" t="s">
        <v>237</v>
      </c>
      <c r="D57" s="98" t="s">
        <v>327</v>
      </c>
    </row>
    <row r="58" spans="1:4">
      <c r="A58" s="99">
        <v>56</v>
      </c>
      <c r="B58" s="100" t="s">
        <v>238</v>
      </c>
      <c r="C58" s="100" t="s">
        <v>239</v>
      </c>
      <c r="D58" s="99" t="s">
        <v>328</v>
      </c>
    </row>
    <row r="59" spans="1:4">
      <c r="A59" s="98">
        <v>57</v>
      </c>
      <c r="B59" s="7" t="s">
        <v>240</v>
      </c>
      <c r="C59" s="7" t="s">
        <v>241</v>
      </c>
      <c r="D59" s="98" t="s">
        <v>329</v>
      </c>
    </row>
    <row r="60" spans="1:4">
      <c r="A60" s="99">
        <v>58</v>
      </c>
      <c r="B60" s="100" t="s">
        <v>242</v>
      </c>
      <c r="C60" s="100" t="s">
        <v>243</v>
      </c>
      <c r="D60" s="99" t="s">
        <v>330</v>
      </c>
    </row>
    <row r="61" spans="1:4">
      <c r="A61" s="98">
        <v>59</v>
      </c>
      <c r="B61" s="7" t="s">
        <v>218</v>
      </c>
      <c r="C61" s="7" t="s">
        <v>244</v>
      </c>
      <c r="D61" s="98" t="s">
        <v>331</v>
      </c>
    </row>
    <row r="62" spans="1:4">
      <c r="A62" s="99">
        <v>60</v>
      </c>
      <c r="B62" s="100" t="s">
        <v>245</v>
      </c>
      <c r="C62" s="100" t="s">
        <v>246</v>
      </c>
      <c r="D62" s="99" t="s">
        <v>332</v>
      </c>
    </row>
    <row r="63" spans="1:4">
      <c r="A63" s="98">
        <v>61</v>
      </c>
      <c r="B63" s="7" t="s">
        <v>222</v>
      </c>
      <c r="C63" s="7" t="s">
        <v>247</v>
      </c>
      <c r="D63" s="98" t="s">
        <v>333</v>
      </c>
    </row>
    <row r="64" spans="1:4">
      <c r="A64" s="99">
        <v>62</v>
      </c>
      <c r="B64" s="100" t="s">
        <v>248</v>
      </c>
      <c r="C64" s="100" t="s">
        <v>249</v>
      </c>
      <c r="D64" s="99" t="s">
        <v>334</v>
      </c>
    </row>
    <row r="65" spans="1:4">
      <c r="A65" s="98">
        <v>63</v>
      </c>
      <c r="B65" s="7" t="s">
        <v>250</v>
      </c>
      <c r="C65" s="7" t="s">
        <v>251</v>
      </c>
      <c r="D65" s="98" t="s">
        <v>335</v>
      </c>
    </row>
    <row r="66" spans="1:4">
      <c r="A66" s="99">
        <v>64</v>
      </c>
      <c r="B66" s="100" t="s">
        <v>201</v>
      </c>
      <c r="C66" s="100" t="s">
        <v>252</v>
      </c>
      <c r="D66" s="99" t="s">
        <v>336</v>
      </c>
    </row>
    <row r="67" spans="1:4">
      <c r="A67" s="98">
        <v>65</v>
      </c>
      <c r="B67" s="7" t="s">
        <v>214</v>
      </c>
      <c r="C67" s="7" t="s">
        <v>253</v>
      </c>
      <c r="D67" s="98" t="s">
        <v>337</v>
      </c>
    </row>
    <row r="68" spans="1:4">
      <c r="A68" s="99">
        <v>66</v>
      </c>
      <c r="B68" s="100" t="s">
        <v>254</v>
      </c>
      <c r="C68" s="100" t="s">
        <v>255</v>
      </c>
      <c r="D68" s="99" t="s">
        <v>338</v>
      </c>
    </row>
    <row r="69" spans="1:4">
      <c r="A69" s="98">
        <v>67</v>
      </c>
      <c r="B69" s="7" t="s">
        <v>256</v>
      </c>
      <c r="C69" s="7" t="s">
        <v>257</v>
      </c>
      <c r="D69" s="98" t="s">
        <v>339</v>
      </c>
    </row>
    <row r="70" spans="1:4">
      <c r="A70" s="99">
        <v>68</v>
      </c>
      <c r="B70" s="100" t="s">
        <v>258</v>
      </c>
      <c r="C70" s="100" t="s">
        <v>259</v>
      </c>
      <c r="D70" s="99" t="s">
        <v>340</v>
      </c>
    </row>
    <row r="71" spans="1:4">
      <c r="A71" s="98">
        <v>69</v>
      </c>
      <c r="B71" s="7" t="s">
        <v>260</v>
      </c>
      <c r="C71" s="7" t="s">
        <v>170</v>
      </c>
      <c r="D71" s="98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23</vt:i4>
      </vt:variant>
    </vt:vector>
  </HeadingPairs>
  <TitlesOfParts>
    <vt:vector size="33" baseType="lpstr"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Licencias_2013</vt:lpstr>
      <vt:lpstr>Abril</vt:lpstr>
      <vt:lpstr>autobus</vt:lpstr>
      <vt:lpstr>Bajas</vt:lpstr>
      <vt:lpstr>dias</vt:lpstr>
      <vt:lpstr>Diciembre</vt:lpstr>
      <vt:lpstr>Enero</vt:lpstr>
      <vt:lpstr>Febrero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Plazas_38</vt:lpstr>
      <vt:lpstr>Plazas_54</vt:lpstr>
      <vt:lpstr>responsable</vt:lpstr>
      <vt:lpstr>Septiembre</vt:lpstr>
      <vt:lpstr>'Listado Participantes'!Títulos_a_imprimir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2012-12-12T19:47:53Z</dcterms:created>
  <dcterms:modified xsi:type="dcterms:W3CDTF">2013-02-04T19:24:11Z</dcterms:modified>
</cp:coreProperties>
</file>