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C23" lockStructure="1"/>
  <bookViews>
    <workbookView xWindow="96" yWindow="108" windowWidth="15456" windowHeight="7356" tabRatio="926"/>
  </bookViews>
  <sheets>
    <sheet name="Instrucciones" sheetId="13" r:id="rId1"/>
    <sheet name="Proyecto_Actividad" sheetId="4" r:id="rId2"/>
    <sheet name="Datos_Monitores" sheetId="6" r:id="rId3"/>
    <sheet name="Listado Participantes" sheetId="8" r:id="rId4"/>
    <sheet name="Reporte_Actividad" sheetId="7" r:id="rId5"/>
    <sheet name="Rutas" sheetId="2" state="hidden" r:id="rId6"/>
    <sheet name="Organizadores" sheetId="3" state="hidden" r:id="rId7"/>
    <sheet name="Autobuses" sheetId="5" state="hidden" r:id="rId8"/>
    <sheet name="Fechas" sheetId="1" state="hidden" r:id="rId9"/>
    <sheet name="Socios_Numero" sheetId="9" state="hidden" r:id="rId10"/>
    <sheet name="Licencias_2013" sheetId="10" state="hidden" r:id="rId11"/>
    <sheet name="ListadoParticipantes" sheetId="12" state="hidden" r:id="rId12"/>
  </sheets>
  <definedNames>
    <definedName name="Abril">Rutas!$D$2:$D$6</definedName>
    <definedName name="autobus">Autobuses!$A$2:$A$5</definedName>
    <definedName name="Bajas">Reporte_Actividad!$C$35:$C$37</definedName>
    <definedName name="dias">Fechas!$B$11:$B$41</definedName>
    <definedName name="Diciembre">Rutas!$J$2:$J$4</definedName>
    <definedName name="Enero">Rutas!$A$2:$A$4</definedName>
    <definedName name="Febrero">Rutas!$B$2:$B$6</definedName>
    <definedName name="Junio">Rutas!$F$2:$F$3</definedName>
    <definedName name="Kilometros">Autobuses!$A$7:$A$10</definedName>
    <definedName name="Listadodni">Tabla1[[D.N.I 
00000000A]:[IMPORTE]]</definedName>
    <definedName name="Marzo">Rutas!$C$2:$C$5</definedName>
    <definedName name="Mayo">Rutas!$E$2:$E$7</definedName>
    <definedName name="meses">Fechas!$A$11:$A$22</definedName>
    <definedName name="Monitor">Datos_Monitores!$A$2:$A$3</definedName>
    <definedName name="Noviembre">Rutas!$I$2:$I$4</definedName>
    <definedName name="Octubre">Rutas!$H$2:$H$4</definedName>
    <definedName name="Organizadores">Organizadores!$A$2:$A$19</definedName>
    <definedName name="Plazas_31">Autobuses!$D$4</definedName>
    <definedName name="Plazas_38">Autobuses!$E$4</definedName>
    <definedName name="Plazas_54">Autobuses!$F$4</definedName>
    <definedName name="responsable">Organizadores!$A$2:$A$19</definedName>
    <definedName name="Septiembre">Rutas!$G$2:$G$3</definedName>
    <definedName name="_xlnm.Print_Titles" localSheetId="3">'Listado Participantes'!$1:$4</definedName>
  </definedNames>
  <calcPr calcId="145621"/>
</workbook>
</file>

<file path=xl/calcChain.xml><?xml version="1.0" encoding="utf-8"?>
<calcChain xmlns="http://schemas.openxmlformats.org/spreadsheetml/2006/main">
  <c r="J6" i="8" l="1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5" i="8"/>
  <c r="I14" i="4"/>
  <c r="I10" i="4"/>
  <c r="G10" i="4"/>
  <c r="P6" i="8" l="1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N5" i="8"/>
  <c r="M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5" i="8"/>
  <c r="G6" i="8" l="1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5" i="8"/>
  <c r="D14" i="4" l="1"/>
  <c r="E67" i="8" l="1"/>
  <c r="E66" i="8" l="1"/>
  <c r="K27" i="7" l="1"/>
  <c r="K28" i="7"/>
  <c r="K29" i="7"/>
  <c r="K30" i="7"/>
  <c r="K31" i="7"/>
  <c r="K32" i="7"/>
  <c r="K33" i="7"/>
  <c r="K26" i="7"/>
  <c r="I27" i="7" l="1"/>
  <c r="I28" i="7"/>
  <c r="I29" i="7"/>
  <c r="I30" i="7"/>
  <c r="I31" i="7"/>
  <c r="I32" i="7"/>
  <c r="I33" i="7"/>
  <c r="H27" i="7"/>
  <c r="H28" i="7"/>
  <c r="H29" i="7"/>
  <c r="H30" i="7"/>
  <c r="H31" i="7"/>
  <c r="H32" i="7"/>
  <c r="H33" i="7"/>
  <c r="G33" i="7"/>
  <c r="G27" i="7"/>
  <c r="G28" i="7"/>
  <c r="G29" i="7"/>
  <c r="G30" i="7"/>
  <c r="G31" i="7"/>
  <c r="G32" i="7"/>
  <c r="F27" i="7"/>
  <c r="F28" i="7"/>
  <c r="F29" i="7"/>
  <c r="F30" i="7"/>
  <c r="F31" i="7"/>
  <c r="F32" i="7"/>
  <c r="F33" i="7"/>
  <c r="E27" i="7"/>
  <c r="E28" i="7"/>
  <c r="E29" i="7"/>
  <c r="E30" i="7"/>
  <c r="E31" i="7"/>
  <c r="E32" i="7"/>
  <c r="E33" i="7"/>
  <c r="D27" i="7"/>
  <c r="D28" i="7"/>
  <c r="D29" i="7"/>
  <c r="D30" i="7"/>
  <c r="D31" i="7"/>
  <c r="D32" i="7"/>
  <c r="D33" i="7"/>
  <c r="C27" i="7"/>
  <c r="C28" i="7"/>
  <c r="C29" i="7"/>
  <c r="C30" i="7"/>
  <c r="C31" i="7"/>
  <c r="C32" i="7"/>
  <c r="C33" i="7"/>
  <c r="I26" i="7"/>
  <c r="K35" i="7" s="1"/>
  <c r="H26" i="7"/>
  <c r="G26" i="7"/>
  <c r="F26" i="7"/>
  <c r="E26" i="7"/>
  <c r="D26" i="7"/>
  <c r="C26" i="7"/>
  <c r="G95" i="8"/>
  <c r="J95" i="8" s="1"/>
  <c r="G94" i="8"/>
  <c r="J94" i="8" s="1"/>
  <c r="G93" i="8"/>
  <c r="J93" i="8" s="1"/>
  <c r="G92" i="8"/>
  <c r="J92" i="8" s="1"/>
  <c r="G91" i="8"/>
  <c r="J91" i="8" s="1"/>
  <c r="G90" i="8"/>
  <c r="J90" i="8" s="1"/>
  <c r="G89" i="8"/>
  <c r="J89" i="8" s="1"/>
  <c r="G88" i="8"/>
  <c r="J88" i="8" s="1"/>
  <c r="G87" i="8"/>
  <c r="J87" i="8" s="1"/>
  <c r="G86" i="8"/>
  <c r="J86" i="8" s="1"/>
  <c r="G85" i="8"/>
  <c r="J85" i="8" s="1"/>
  <c r="G84" i="8"/>
  <c r="J84" i="8" s="1"/>
  <c r="G83" i="8"/>
  <c r="J83" i="8" s="1"/>
  <c r="G82" i="8"/>
  <c r="J82" i="8" s="1"/>
  <c r="G81" i="8"/>
  <c r="J81" i="8" s="1"/>
  <c r="E75" i="8" l="1"/>
  <c r="I47" i="7"/>
  <c r="G21" i="7"/>
  <c r="E73" i="8"/>
  <c r="E71" i="8" l="1"/>
  <c r="E72" i="8"/>
  <c r="E70" i="8"/>
  <c r="C14" i="7"/>
  <c r="B14" i="7"/>
  <c r="F73" i="8"/>
  <c r="F72" i="8" l="1"/>
  <c r="D17" i="4"/>
  <c r="D17" i="7" l="1"/>
  <c r="D14" i="7"/>
  <c r="D18" i="7" l="1"/>
  <c r="C16" i="7"/>
  <c r="C15" i="7"/>
  <c r="C10" i="7"/>
  <c r="C9" i="7"/>
  <c r="G6" i="7"/>
  <c r="G5" i="7"/>
  <c r="D5" i="7"/>
  <c r="B5" i="7"/>
  <c r="I41" i="7"/>
  <c r="D43" i="7"/>
  <c r="J15" i="7"/>
  <c r="I15" i="7"/>
  <c r="E76" i="8"/>
  <c r="D10" i="7"/>
  <c r="D9" i="7"/>
  <c r="A2" i="8"/>
  <c r="D9" i="4"/>
  <c r="D16" i="4"/>
  <c r="D19" i="4" s="1"/>
  <c r="D10" i="4"/>
  <c r="G15" i="7" l="1"/>
  <c r="F70" i="8"/>
  <c r="H15" i="7"/>
  <c r="D45" i="7" s="1"/>
  <c r="F71" i="8"/>
  <c r="D16" i="7"/>
  <c r="D19" i="7" s="1"/>
  <c r="D44" i="7"/>
  <c r="D11" i="4"/>
  <c r="D11" i="7"/>
  <c r="D41" i="7"/>
  <c r="D21" i="7"/>
  <c r="I42" i="7"/>
  <c r="I43" i="7"/>
  <c r="G9" i="7"/>
  <c r="D21" i="4" l="1"/>
  <c r="D5" i="6"/>
  <c r="D46" i="7"/>
  <c r="J14" i="4"/>
  <c r="G14" i="4" l="1"/>
  <c r="H14" i="4"/>
  <c r="J14" i="7"/>
  <c r="I14" i="7"/>
  <c r="H14" i="7" l="1"/>
  <c r="G14" i="7"/>
  <c r="H67" i="8"/>
  <c r="G19" i="7" s="1"/>
  <c r="I45" i="7" l="1"/>
  <c r="F49" i="7" s="1"/>
  <c r="I44" i="7" l="1"/>
</calcChain>
</file>

<file path=xl/comments1.xml><?xml version="1.0" encoding="utf-8"?>
<comments xmlns="http://schemas.openxmlformats.org/spreadsheetml/2006/main">
  <authors>
    <author>Pedro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" authorId="0">
      <text>
        <r>
          <rPr>
            <b/>
            <sz val="8"/>
            <color indexed="81"/>
            <rFont val="Tahoma"/>
            <family val="2"/>
          </rPr>
          <t>Pedro: No obligatorio para socio participantes</t>
        </r>
        <r>
          <rPr>
            <sz val="8"/>
            <color indexed="81"/>
            <rFont val="Tahoma"/>
            <family val="2"/>
          </rPr>
          <t xml:space="preserve">
Valor Si, para Cónyuge e Hijos Socio de Numero
</t>
        </r>
      </text>
    </comment>
    <comment ref="B80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Pedro</author>
  </authors>
  <commentList>
    <comment ref="B25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<sst xmlns="http://schemas.openxmlformats.org/spreadsheetml/2006/main" count="4055" uniqueCount="2070">
  <si>
    <t>Enero</t>
  </si>
  <si>
    <t>Febrero</t>
  </si>
  <si>
    <t>Marzo</t>
  </si>
  <si>
    <t>Abril</t>
  </si>
  <si>
    <t>Mayo</t>
  </si>
  <si>
    <t>Junio</t>
  </si>
  <si>
    <t>Septiembre</t>
  </si>
  <si>
    <t>Octubre</t>
  </si>
  <si>
    <t>Noviembre</t>
  </si>
  <si>
    <t>Diciembre</t>
  </si>
  <si>
    <t>Organizadores</t>
  </si>
  <si>
    <t>Julio</t>
  </si>
  <si>
    <t>Agosto</t>
  </si>
  <si>
    <t>Gastos</t>
  </si>
  <si>
    <t>Autobus</t>
  </si>
  <si>
    <t>Tipo de Autobuses</t>
  </si>
  <si>
    <t>Importe</t>
  </si>
  <si>
    <t>Plazas_38</t>
  </si>
  <si>
    <t>Plazas_54</t>
  </si>
  <si>
    <t>Gastos Día Actividad</t>
  </si>
  <si>
    <t>Km</t>
  </si>
  <si>
    <t>Monitores</t>
  </si>
  <si>
    <t>Monitor</t>
  </si>
  <si>
    <t>Precio</t>
  </si>
  <si>
    <t>Cantidad</t>
  </si>
  <si>
    <t>Total Gastos Reconocimiento</t>
  </si>
  <si>
    <t>Mes:</t>
  </si>
  <si>
    <t>Dia:</t>
  </si>
  <si>
    <t>Datos de la Actividad</t>
  </si>
  <si>
    <t>Actividad:</t>
  </si>
  <si>
    <t>Organizador:</t>
  </si>
  <si>
    <t>MAXIMO</t>
  </si>
  <si>
    <t>Precios a Cobrar por la Actividad</t>
  </si>
  <si>
    <t>Total Gastos Día Actividad</t>
  </si>
  <si>
    <t>Seguro Actividad</t>
  </si>
  <si>
    <t>Precio comida por persona</t>
  </si>
  <si>
    <t xml:space="preserve">Número de Monitores </t>
  </si>
  <si>
    <t>Importe Gasto</t>
  </si>
  <si>
    <t>Total Gastos Actividad</t>
  </si>
  <si>
    <t xml:space="preserve">MINIMO </t>
  </si>
  <si>
    <t>Nº de Participantes en la Actividad</t>
  </si>
  <si>
    <t>(Introducir los valores de las celdas en verde, 1º Mes, Dia, Actividad, Organizador, etc…)</t>
  </si>
  <si>
    <t>Comunicación de Proyecto de la Actividad</t>
  </si>
  <si>
    <t>Descripción Gastos Reconocimiento</t>
  </si>
  <si>
    <t>Nombre y Apellidos del Monitor que participa en el reconocimiento y en la actividad</t>
  </si>
  <si>
    <t xml:space="preserve">  CENA DEL POBRE - Albacete</t>
  </si>
  <si>
    <t>GASTOS</t>
  </si>
  <si>
    <t>INGRESOS</t>
  </si>
  <si>
    <t>SOC. NUM. 
 CON LIC.</t>
  </si>
  <si>
    <t>SOC. NUM
SIN LIC.</t>
  </si>
  <si>
    <t>Nº de Cuenta:</t>
  </si>
  <si>
    <t>Responsable:</t>
  </si>
  <si>
    <t>Restaurante:</t>
  </si>
  <si>
    <t>Observaciones:</t>
  </si>
  <si>
    <t>Listado Participantes</t>
  </si>
  <si>
    <t>NUM.</t>
  </si>
  <si>
    <t>TIPO SOCIO</t>
  </si>
  <si>
    <t>LICENCIA</t>
  </si>
  <si>
    <t>IMPORTE</t>
  </si>
  <si>
    <t>INGRESADO</t>
  </si>
  <si>
    <t>SOCIO NUMERO</t>
  </si>
  <si>
    <t>SOCIO SIMPATIZANTE</t>
  </si>
  <si>
    <t>SI</t>
  </si>
  <si>
    <t>NO</t>
  </si>
  <si>
    <t xml:space="preserve">TOTAL </t>
  </si>
  <si>
    <t>Numero Participantes Socio Numero con Licencia</t>
  </si>
  <si>
    <t>Numero Participantes Socio Numero sin Licencia</t>
  </si>
  <si>
    <t>Total Ingresos</t>
  </si>
  <si>
    <t>Numero Participantes</t>
  </si>
  <si>
    <t>Transferencias a realizar:</t>
  </si>
  <si>
    <t>Numero de Participantes con Seguro</t>
  </si>
  <si>
    <t>Total Ingresos Banco</t>
  </si>
  <si>
    <t>Devolución</t>
  </si>
  <si>
    <t>Gasto Autobus</t>
  </si>
  <si>
    <t>Gasto Restaurante</t>
  </si>
  <si>
    <t>Gasto Seguros</t>
  </si>
  <si>
    <t>RESUMEN</t>
  </si>
  <si>
    <t>Gastos Reconocimiento</t>
  </si>
  <si>
    <t>Comidas</t>
  </si>
  <si>
    <t>Seguros</t>
  </si>
  <si>
    <t>BENEFICIOS ACTIVIDAD</t>
  </si>
  <si>
    <t>TOTAL</t>
  </si>
  <si>
    <t>Definitivo --&gt;</t>
  </si>
  <si>
    <t>(Introducir los valores de las celdas en verde, Numero Participantes en la Actividad)</t>
  </si>
  <si>
    <t>DIRECCIÓN</t>
  </si>
  <si>
    <t>FECHA
 NACIMIENTO</t>
  </si>
  <si>
    <t>Nº</t>
  </si>
  <si>
    <t>Autobus y Otros</t>
  </si>
  <si>
    <t>E-MAIL</t>
  </si>
  <si>
    <t>DNI</t>
  </si>
  <si>
    <t>Nº Socio</t>
  </si>
  <si>
    <t xml:space="preserve">Nombre </t>
  </si>
  <si>
    <t>Apellidos</t>
  </si>
  <si>
    <t xml:space="preserve">Marino </t>
  </si>
  <si>
    <t>Moreno Romero</t>
  </si>
  <si>
    <t xml:space="preserve">Jesús </t>
  </si>
  <si>
    <t>Aparicio  Albujer</t>
  </si>
  <si>
    <t>Juan Miguel</t>
  </si>
  <si>
    <t>Velasco Blázquez</t>
  </si>
  <si>
    <t xml:space="preserve">José </t>
  </si>
  <si>
    <t>Villar Villoldo</t>
  </si>
  <si>
    <t>Marcos</t>
  </si>
  <si>
    <t>Bonilla Cutanda</t>
  </si>
  <si>
    <t>Juan</t>
  </si>
  <si>
    <t>Moyano Ibañez</t>
  </si>
  <si>
    <t>Jiménez Mejías</t>
  </si>
  <si>
    <t xml:space="preserve">Ramón </t>
  </si>
  <si>
    <t>Pérez González</t>
  </si>
  <si>
    <t xml:space="preserve">Avelino </t>
  </si>
  <si>
    <t>Simarro Galdón</t>
  </si>
  <si>
    <t>Sigfredo</t>
  </si>
  <si>
    <t>Hernández Martínez</t>
  </si>
  <si>
    <t>Prados Garrido</t>
  </si>
  <si>
    <t>Alfonso José</t>
  </si>
  <si>
    <t>García González</t>
  </si>
  <si>
    <t>María</t>
  </si>
  <si>
    <t>Córcoles Rodríguez</t>
  </si>
  <si>
    <t>Juan Manuel</t>
  </si>
  <si>
    <t>Sidera Leal</t>
  </si>
  <si>
    <t>Pedro</t>
  </si>
  <si>
    <t>Cascales Segura</t>
  </si>
  <si>
    <t>Eduardo</t>
  </si>
  <si>
    <t>Martínez Alarcos</t>
  </si>
  <si>
    <t>Gerardo</t>
  </si>
  <si>
    <t>González Montero</t>
  </si>
  <si>
    <t>José Antonio</t>
  </si>
  <si>
    <t>Moreno Gómez</t>
  </si>
  <si>
    <t>Dulcinea</t>
  </si>
  <si>
    <t>López Arce</t>
  </si>
  <si>
    <t>José</t>
  </si>
  <si>
    <t>Soriano Peralta</t>
  </si>
  <si>
    <t>Manuel</t>
  </si>
  <si>
    <t>Martínez Tendero</t>
  </si>
  <si>
    <t>Mª. Angeles</t>
  </si>
  <si>
    <t>Riscos Sánchez</t>
  </si>
  <si>
    <t>Cecilia</t>
  </si>
  <si>
    <t>Arnedo García</t>
  </si>
  <si>
    <t>Lorenzo</t>
  </si>
  <si>
    <t>Encinas Sánchez</t>
  </si>
  <si>
    <t xml:space="preserve">Manuel </t>
  </si>
  <si>
    <t>Ruiz Sánchez</t>
  </si>
  <si>
    <t>Fco. Javier</t>
  </si>
  <si>
    <t>Belmonte Selva</t>
  </si>
  <si>
    <t xml:space="preserve">Luis Angel </t>
  </si>
  <si>
    <t>Bautista Soria</t>
  </si>
  <si>
    <t>Fernando</t>
  </si>
  <si>
    <t>Colmenar Caballero</t>
  </si>
  <si>
    <t>Mercedes</t>
  </si>
  <si>
    <t>Campos Ramírez</t>
  </si>
  <si>
    <t xml:space="preserve">Carmen </t>
  </si>
  <si>
    <t>Villora Galletero</t>
  </si>
  <si>
    <t>Paquita</t>
  </si>
  <si>
    <t>Gómez Picazo</t>
  </si>
  <si>
    <t xml:space="preserve">Pablo </t>
  </si>
  <si>
    <t>Esparcia Martínez</t>
  </si>
  <si>
    <t>Alcaraz Pérez</t>
  </si>
  <si>
    <t>Alejandro</t>
  </si>
  <si>
    <t>Aguilar Sánchez</t>
  </si>
  <si>
    <t xml:space="preserve">Jorge </t>
  </si>
  <si>
    <t>Martínez García</t>
  </si>
  <si>
    <t>Pedro Alfonso</t>
  </si>
  <si>
    <t>Soler Herreros</t>
  </si>
  <si>
    <t xml:space="preserve">Juan </t>
  </si>
  <si>
    <t>Salmerón Ruescas</t>
  </si>
  <si>
    <t>Francisco</t>
  </si>
  <si>
    <t>Noguero Fernández</t>
  </si>
  <si>
    <t xml:space="preserve">Antonio </t>
  </si>
  <si>
    <t>Matea Martínez</t>
  </si>
  <si>
    <t>Jose Luis</t>
  </si>
  <si>
    <t>Paños Fresneda</t>
  </si>
  <si>
    <t>Beatriz de Libia</t>
  </si>
  <si>
    <t>Velasco Gómez</t>
  </si>
  <si>
    <t xml:space="preserve">Olmo </t>
  </si>
  <si>
    <t>Andrés Pedro</t>
  </si>
  <si>
    <t>Martínez González</t>
  </si>
  <si>
    <t>Juan Agustín</t>
  </si>
  <si>
    <t>Molina Guirao</t>
  </si>
  <si>
    <t>Pedro Antonio</t>
  </si>
  <si>
    <t>Campayo Romero</t>
  </si>
  <si>
    <t xml:space="preserve">Angel </t>
  </si>
  <si>
    <t>Moreno Sánchez</t>
  </si>
  <si>
    <t>González Díaz</t>
  </si>
  <si>
    <t>Jose Manuel</t>
  </si>
  <si>
    <t>Jiménez Juarez</t>
  </si>
  <si>
    <t>Juan Luis</t>
  </si>
  <si>
    <t>Lorenzo García</t>
  </si>
  <si>
    <t xml:space="preserve">Julio </t>
  </si>
  <si>
    <t>Lorenzo López</t>
  </si>
  <si>
    <t>Fresneda Pérez</t>
  </si>
  <si>
    <t>Sabina</t>
  </si>
  <si>
    <t>Valero Martínez</t>
  </si>
  <si>
    <t>Jiménez García</t>
  </si>
  <si>
    <t xml:space="preserve">Pascual </t>
  </si>
  <si>
    <t>Valls Cantos</t>
  </si>
  <si>
    <t>Juan José</t>
  </si>
  <si>
    <t>Zorrilla Ortiz</t>
  </si>
  <si>
    <t>López Moraga</t>
  </si>
  <si>
    <t>Martínez Navarro</t>
  </si>
  <si>
    <t>Juan Pablo</t>
  </si>
  <si>
    <t>Pérez Peregrín</t>
  </si>
  <si>
    <t>Encarna</t>
  </si>
  <si>
    <t>Correa Toledo</t>
  </si>
  <si>
    <t>José María</t>
  </si>
  <si>
    <t>López Pérez</t>
  </si>
  <si>
    <t xml:space="preserve">Victorio </t>
  </si>
  <si>
    <t>Movil</t>
  </si>
  <si>
    <t>CODIGO
POSTAL</t>
  </si>
  <si>
    <t>POBLACIÓN</t>
  </si>
  <si>
    <t>Sin_Autobus</t>
  </si>
  <si>
    <t>Comida chofer autobus</t>
  </si>
  <si>
    <t>Otros Conceptos</t>
  </si>
  <si>
    <t>Numero Participantes Socio Participante con Licencia</t>
  </si>
  <si>
    <t>Numero Participantes Socio Participante sin Licencia</t>
  </si>
  <si>
    <t>SOC. PART.
CON LIC.</t>
  </si>
  <si>
    <t>SOC. PART.
 SIN LIC.</t>
  </si>
  <si>
    <t>Cuotas Socios Participantes</t>
  </si>
  <si>
    <t>0 Km</t>
  </si>
  <si>
    <t>1 a 150 Km</t>
  </si>
  <si>
    <t>151 a 300 Km</t>
  </si>
  <si>
    <t>Más de 300 Km</t>
  </si>
  <si>
    <t>Km Autobus
Ida y Vuelta</t>
  </si>
  <si>
    <t>Nombre</t>
  </si>
  <si>
    <t>Nº CTA</t>
  </si>
  <si>
    <t>CIF</t>
  </si>
  <si>
    <t>Se realizara el ingreso por los gastos de reconocimiento</t>
  </si>
  <si>
    <t>074485179R</t>
  </si>
  <si>
    <t>05116194M</t>
  </si>
  <si>
    <t>05120787K</t>
  </si>
  <si>
    <t>05135849H</t>
  </si>
  <si>
    <t>51862835C</t>
  </si>
  <si>
    <t>05125612Q</t>
  </si>
  <si>
    <t>05148699B</t>
  </si>
  <si>
    <t>07550921K</t>
  </si>
  <si>
    <t>05100511P</t>
  </si>
  <si>
    <t>07538050F</t>
  </si>
  <si>
    <t>44385361F</t>
  </si>
  <si>
    <t>05112188R</t>
  </si>
  <si>
    <t>05081866Q</t>
  </si>
  <si>
    <t>05158274H</t>
  </si>
  <si>
    <t>05193959F</t>
  </si>
  <si>
    <t>24110325T</t>
  </si>
  <si>
    <t>05158744M</t>
  </si>
  <si>
    <t>05127598R</t>
  </si>
  <si>
    <t>04577195B</t>
  </si>
  <si>
    <t>05130667B</t>
  </si>
  <si>
    <t>05192720X</t>
  </si>
  <si>
    <t>07551213D</t>
  </si>
  <si>
    <t>74493817Z</t>
  </si>
  <si>
    <t>05139041J</t>
  </si>
  <si>
    <t>05105164S</t>
  </si>
  <si>
    <t>44384849R</t>
  </si>
  <si>
    <t>07546915V</t>
  </si>
  <si>
    <t>50941780T</t>
  </si>
  <si>
    <t>07545133Y</t>
  </si>
  <si>
    <t>07554410Z</t>
  </si>
  <si>
    <t>05151266W</t>
  </si>
  <si>
    <t>07546335N</t>
  </si>
  <si>
    <t>05192269L</t>
  </si>
  <si>
    <t>05127131V</t>
  </si>
  <si>
    <t>47052742D</t>
  </si>
  <si>
    <t>05105212V</t>
  </si>
  <si>
    <t>05126356R</t>
  </si>
  <si>
    <t>21450766T</t>
  </si>
  <si>
    <t>05158165R</t>
  </si>
  <si>
    <t>05196302G</t>
  </si>
  <si>
    <t>47079045T</t>
  </si>
  <si>
    <t>47079046R</t>
  </si>
  <si>
    <t>75561286F</t>
  </si>
  <si>
    <t>05103838T</t>
  </si>
  <si>
    <t>07562894B</t>
  </si>
  <si>
    <t>07544700X</t>
  </si>
  <si>
    <t>05163025P</t>
  </si>
  <si>
    <t>05146590H</t>
  </si>
  <si>
    <t>05167545C</t>
  </si>
  <si>
    <t>05143520F</t>
  </si>
  <si>
    <t>73764752A</t>
  </si>
  <si>
    <t>07542100D</t>
  </si>
  <si>
    <t>06897919N</t>
  </si>
  <si>
    <t>07553960R</t>
  </si>
  <si>
    <t>05168341B</t>
  </si>
  <si>
    <t>04584844R</t>
  </si>
  <si>
    <t>04591375T</t>
  </si>
  <si>
    <t>07550065Q</t>
  </si>
  <si>
    <t>07538174Q</t>
  </si>
  <si>
    <t>05135115C</t>
  </si>
  <si>
    <t>05109875B</t>
  </si>
  <si>
    <t>21474015L</t>
  </si>
  <si>
    <t>D.N.I 
00000000A</t>
  </si>
  <si>
    <t>PROVINCIA</t>
  </si>
  <si>
    <t>Reservas Comer incluido (Monitores/Chofer)</t>
  </si>
  <si>
    <r>
      <t xml:space="preserve">Nº Participantes Actividad </t>
    </r>
    <r>
      <rPr>
        <b/>
        <sz val="8"/>
        <color theme="1"/>
        <rFont val="Calibri"/>
        <family val="2"/>
        <scheme val="minor"/>
      </rPr>
      <t>(sin incluir monitores)</t>
    </r>
  </si>
  <si>
    <t>Dato facilitado por el Tesorero del C.E.A.</t>
  </si>
  <si>
    <t>Comunicación Reporte de la Actividad</t>
  </si>
  <si>
    <t>LISTADO DE ESPERA</t>
  </si>
  <si>
    <t>IMPORTE
 DEVOLUCION</t>
  </si>
  <si>
    <t>TIPO BAJA</t>
  </si>
  <si>
    <t>Nº CUENTA</t>
  </si>
  <si>
    <t>LISTADO BAJAS</t>
  </si>
  <si>
    <t>Devoluciones</t>
  </si>
  <si>
    <t>Total Devoluciones</t>
  </si>
  <si>
    <t>Tipo Baja</t>
  </si>
  <si>
    <t>Ultimos 7 Días</t>
  </si>
  <si>
    <t>Anterior Ultimos 7 Días</t>
  </si>
  <si>
    <t>Sin Devolución</t>
  </si>
  <si>
    <t>53148625H</t>
  </si>
  <si>
    <t>VIZCAINO GARCIA</t>
  </si>
  <si>
    <t>FRANCISCO</t>
  </si>
  <si>
    <t>ROSARIO, 119 2B</t>
  </si>
  <si>
    <t>02003</t>
  </si>
  <si>
    <t>ALBACETE</t>
  </si>
  <si>
    <t>franvizgar@gmail.com</t>
  </si>
  <si>
    <t>44379682D</t>
  </si>
  <si>
    <t>CORTES GONZALEZ</t>
  </si>
  <si>
    <t>MIGUEL</t>
  </si>
  <si>
    <t>ANTONIO MACHADO 5</t>
  </si>
  <si>
    <t>02510</t>
  </si>
  <si>
    <t>POZO CAÑADA</t>
  </si>
  <si>
    <t>pascuvalls@hotmail.com</t>
  </si>
  <si>
    <t>05170057W</t>
  </si>
  <si>
    <t>CORTES RODRIGUEZ</t>
  </si>
  <si>
    <t>ANGELES</t>
  </si>
  <si>
    <t>C/DOCTOR GALIACHO 3 - 2H</t>
  </si>
  <si>
    <t>02006</t>
  </si>
  <si>
    <t>gelicortes@gmail.com</t>
  </si>
  <si>
    <t>07552055M</t>
  </si>
  <si>
    <t>CORCOLES PLA</t>
  </si>
  <si>
    <t>PEDRO</t>
  </si>
  <si>
    <t>C/SAN FERNANDO, 10 - 3ºA</t>
  </si>
  <si>
    <t>LORCA</t>
  </si>
  <si>
    <t>MURCIA</t>
  </si>
  <si>
    <t>pedrocorcolespla@yahoo.es</t>
  </si>
  <si>
    <t>05108877W</t>
  </si>
  <si>
    <t>VAZQUEZ RODRIGUEZ</t>
  </si>
  <si>
    <t>ANTONIO</t>
  </si>
  <si>
    <t>C/INDUSTRIA, 1</t>
  </si>
  <si>
    <t>02005</t>
  </si>
  <si>
    <t>mtgnohales@hotmail.com</t>
  </si>
  <si>
    <t>06265830D</t>
  </si>
  <si>
    <t>DE LA GUIA CANTERO</t>
  </si>
  <si>
    <t>MARIA ELENA</t>
  </si>
  <si>
    <t>C/HELLIN, 49 - 2ºB</t>
  </si>
  <si>
    <t>02002</t>
  </si>
  <si>
    <t>elenagc84@gmail.com</t>
  </si>
  <si>
    <t>05111122Q</t>
  </si>
  <si>
    <t>GARCIA NOHALES</t>
  </si>
  <si>
    <t>MARIA TERESA</t>
  </si>
  <si>
    <t>47091952G</t>
  </si>
  <si>
    <t>ALARCON DELGADO</t>
  </si>
  <si>
    <t>ADRIAN</t>
  </si>
  <si>
    <t>C/TORRES QUEVEDO, 41</t>
  </si>
  <si>
    <t>sharkzizou@hotmail.com</t>
  </si>
  <si>
    <t>47052419P</t>
  </si>
  <si>
    <t>LOPEZ ROMERO</t>
  </si>
  <si>
    <t>FRANCISCO JOSE</t>
  </si>
  <si>
    <t>C/BALMES, 34</t>
  </si>
  <si>
    <t>paquitol@gmail.com</t>
  </si>
  <si>
    <t>47070866D</t>
  </si>
  <si>
    <t>MAÑAS MAÑAS</t>
  </si>
  <si>
    <t>MERCEDES</t>
  </si>
  <si>
    <t>C/COLON, 41</t>
  </si>
  <si>
    <t>mlosrebeldes@hotmail.com</t>
  </si>
  <si>
    <t>07541650L</t>
  </si>
  <si>
    <t>CARMEN</t>
  </si>
  <si>
    <t>carvigo7@gmail.com</t>
  </si>
  <si>
    <t>43772418Z</t>
  </si>
  <si>
    <t>DIAZ SANTANA</t>
  </si>
  <si>
    <t>LETICIA</t>
  </si>
  <si>
    <t>C/ Dr. Collado Piña, 16-5ºB</t>
  </si>
  <si>
    <t>leticiadisa@gmail.com</t>
  </si>
  <si>
    <t>07558898V</t>
  </si>
  <si>
    <t>DONATE GONZALEZ</t>
  </si>
  <si>
    <t>ROSA</t>
  </si>
  <si>
    <t>PLAZA CONSTITUCION 8, 4º C-D</t>
  </si>
  <si>
    <t>julian.romerodiaz@telefonica.es</t>
  </si>
  <si>
    <t>07547551D</t>
  </si>
  <si>
    <t>POLO FERNENDEZ</t>
  </si>
  <si>
    <t>JUANA</t>
  </si>
  <si>
    <t>AVDA PARQUE 6</t>
  </si>
  <si>
    <t>02520</t>
  </si>
  <si>
    <t>CHINCHILLA</t>
  </si>
  <si>
    <t>juana.polo@sematel.com</t>
  </si>
  <si>
    <t>07558955M</t>
  </si>
  <si>
    <t>OLGA</t>
  </si>
  <si>
    <t>olgaquereda@hotmail.es</t>
  </si>
  <si>
    <t>07554290Z</t>
  </si>
  <si>
    <t>JIMENEZ RODENAS</t>
  </si>
  <si>
    <t>MARIA JOSE</t>
  </si>
  <si>
    <t>JOSE ZORRILLA 13</t>
  </si>
  <si>
    <t>mjjimenez7@yahoo.es</t>
  </si>
  <si>
    <t>07544412K</t>
  </si>
  <si>
    <t xml:space="preserve">ALEGRE GARCIA </t>
  </si>
  <si>
    <t>ANGELA</t>
  </si>
  <si>
    <t>C/YESTE, 10 - 7º IZDA</t>
  </si>
  <si>
    <t>anlegreg@gmail.com</t>
  </si>
  <si>
    <t>07546812Y</t>
  </si>
  <si>
    <t>CARIDAD</t>
  </si>
  <si>
    <t>02001</t>
  </si>
  <si>
    <t>galvezsarrionc@gmail.com</t>
  </si>
  <si>
    <t>52761138N</t>
  </si>
  <si>
    <t>FERNANDEZ ROLDAN</t>
  </si>
  <si>
    <t>AGUSTINA</t>
  </si>
  <si>
    <t>C/Cerro, 30</t>
  </si>
  <si>
    <t>02000</t>
  </si>
  <si>
    <t>VILLARROBLEDO</t>
  </si>
  <si>
    <t>fernandezrol@telefonica.net</t>
  </si>
  <si>
    <t>07563007D</t>
  </si>
  <si>
    <t>CHACÓN ALFARO</t>
  </si>
  <si>
    <t>PILAR</t>
  </si>
  <si>
    <t>Av/ Dr. Arturo Cortés, 11 - 4 Izq</t>
  </si>
  <si>
    <t>pilarchac@gmail.com</t>
  </si>
  <si>
    <t>05195980G</t>
  </si>
  <si>
    <t>CONCHI</t>
  </si>
  <si>
    <t>Poeta Carbonell, 12 - 1º drcha</t>
  </si>
  <si>
    <t>conchiab@hotmail.com</t>
  </si>
  <si>
    <t>05916621D</t>
  </si>
  <si>
    <t>BUENO MAS</t>
  </si>
  <si>
    <t>laurabmas@hotmail.com</t>
  </si>
  <si>
    <t>52755522P</t>
  </si>
  <si>
    <t>MONTES LAJARA</t>
  </si>
  <si>
    <t>GLORIA</t>
  </si>
  <si>
    <t>C/ Agustina Aroca, 1</t>
  </si>
  <si>
    <t>glomonlaj@gmail.com</t>
  </si>
  <si>
    <t>47069045M</t>
  </si>
  <si>
    <t>NOTARIA LOPEZ</t>
  </si>
  <si>
    <t>JOSE ANDRES</t>
  </si>
  <si>
    <t>POETA AGRAZ 10</t>
  </si>
  <si>
    <t>02008</t>
  </si>
  <si>
    <t>juanignacio.leon@globalcaja.es</t>
  </si>
  <si>
    <t>44382603d</t>
  </si>
  <si>
    <t>GARCIA CALIXTO</t>
  </si>
  <si>
    <t>FILO</t>
  </si>
  <si>
    <t>VELARDE, 26</t>
  </si>
  <si>
    <t>02004</t>
  </si>
  <si>
    <t>filogarcia@ono.com</t>
  </si>
  <si>
    <t>70352755X</t>
  </si>
  <si>
    <t>Reneses Carcamo</t>
  </si>
  <si>
    <t>CESAR</t>
  </si>
  <si>
    <t>Paseo de Circunvalación, 123, 2ºA</t>
  </si>
  <si>
    <t>me@cesarreneses.net</t>
  </si>
  <si>
    <t>70797825F</t>
  </si>
  <si>
    <t>LOPEZ GONZALEZ</t>
  </si>
  <si>
    <t>C/MARIA MARIN 75-4º-1ª</t>
  </si>
  <si>
    <t>mariatelbarco@yahoo.es</t>
  </si>
  <si>
    <t>74476839X</t>
  </si>
  <si>
    <t>Aranda Puertas</t>
  </si>
  <si>
    <t>C/General Mora, 10 bajo</t>
  </si>
  <si>
    <t>LA RODA</t>
  </si>
  <si>
    <t>salamandra454@hotmail.com</t>
  </si>
  <si>
    <t>74512671P</t>
  </si>
  <si>
    <t>PEREZ NAVALÓN</t>
  </si>
  <si>
    <t>RAQUEL</t>
  </si>
  <si>
    <t>C/Oscar Wilde, 14 - 5º F</t>
  </si>
  <si>
    <t>rperezn80@hotmail.com</t>
  </si>
  <si>
    <t>ANTONIA</t>
  </si>
  <si>
    <t>aure1lopez@hotmail.com</t>
  </si>
  <si>
    <t>05198198Z</t>
  </si>
  <si>
    <t>Pérez Ortiz</t>
  </si>
  <si>
    <t>C/Lozano, 12-3ºA</t>
  </si>
  <si>
    <t>paco-perez@ono.com</t>
  </si>
  <si>
    <t>47055282L</t>
  </si>
  <si>
    <t>Ballesteros Gonzalez</t>
  </si>
  <si>
    <t>Rocio</t>
  </si>
  <si>
    <t>C/Blasco de Garay 5, 2º Izq</t>
  </si>
  <si>
    <t>Rocio.Ballesteros@uclm.es</t>
  </si>
  <si>
    <t>07545623J</t>
  </si>
  <si>
    <t>Ruiz Martinez</t>
  </si>
  <si>
    <t>Avda. José Prat, 33</t>
  </si>
  <si>
    <t>manruizm@gmail.com</t>
  </si>
  <si>
    <t>53141234X</t>
  </si>
  <si>
    <t>C/Asunción 14- 1º a</t>
  </si>
  <si>
    <t>02500</t>
  </si>
  <si>
    <t>TOBARRA</t>
  </si>
  <si>
    <t>53142396E</t>
  </si>
  <si>
    <t>Rodriguez Martinez</t>
  </si>
  <si>
    <t>Sandra</t>
  </si>
  <si>
    <t>sanroma257@hotmail.es</t>
  </si>
  <si>
    <t>07542686C</t>
  </si>
  <si>
    <t>Diaz Cano</t>
  </si>
  <si>
    <t>Juan Ramon</t>
  </si>
  <si>
    <t>C/Pasage Moreras, 7</t>
  </si>
  <si>
    <t>labprodente@telefonica.net</t>
  </si>
  <si>
    <t>40373409Z</t>
  </si>
  <si>
    <t>Turon Blasco</t>
  </si>
  <si>
    <t>Cristina</t>
  </si>
  <si>
    <t>C/San Ildefonso Nº 6, 2ºC</t>
  </si>
  <si>
    <t>cristina.turon@hotmail.es</t>
  </si>
  <si>
    <t>47058602G</t>
  </si>
  <si>
    <t>Martinez Romero</t>
  </si>
  <si>
    <t>Angel</t>
  </si>
  <si>
    <t>angel.mromero@uclm.es</t>
  </si>
  <si>
    <t>07538432K</t>
  </si>
  <si>
    <t>Sacasas Sabariego</t>
  </si>
  <si>
    <t>Rafael</t>
  </si>
  <si>
    <t>C/Arquitecto Fernández N.3-3D</t>
  </si>
  <si>
    <t>r.s.s@ono.com</t>
  </si>
  <si>
    <t>05192790B</t>
  </si>
  <si>
    <t>02630</t>
  </si>
  <si>
    <t>antonio.huedo@seur.net</t>
  </si>
  <si>
    <t>05164274S</t>
  </si>
  <si>
    <t>Avda Guardia Civil N   69</t>
  </si>
  <si>
    <t>02049</t>
  </si>
  <si>
    <t>AGUAS NUEVAS</t>
  </si>
  <si>
    <t>iblazquezm@gmail.com</t>
  </si>
  <si>
    <t>74506755A</t>
  </si>
  <si>
    <t>Gil Mimguez</t>
  </si>
  <si>
    <t>C/Iris, Nº13,2ºE</t>
  </si>
  <si>
    <t>mgilm@hotmail.com</t>
  </si>
  <si>
    <t>05194538B</t>
  </si>
  <si>
    <t>Oliver Martinez</t>
  </si>
  <si>
    <t>Atilano</t>
  </si>
  <si>
    <t>C/Doctor Galiacho Nº 3</t>
  </si>
  <si>
    <t>53140523N</t>
  </si>
  <si>
    <t>07547225M</t>
  </si>
  <si>
    <t>belafaus@gmail.com</t>
  </si>
  <si>
    <t>05197872X</t>
  </si>
  <si>
    <t>Serrano Cantó</t>
  </si>
  <si>
    <t>José Luis</t>
  </si>
  <si>
    <t>C/ Dr Collado Piña nº 16 5º B</t>
  </si>
  <si>
    <t>joseluis.serrano@uclm.es</t>
  </si>
  <si>
    <t>53142097E</t>
  </si>
  <si>
    <t>Blazquez Navarro</t>
  </si>
  <si>
    <t>C/Infanta Elena, 2 - 2º M</t>
  </si>
  <si>
    <t>chatoblazquez@hotmail.com</t>
  </si>
  <si>
    <t>05150899A</t>
  </si>
  <si>
    <t>C/Molinos y Barajas nº 7 - 2º</t>
  </si>
  <si>
    <t>02400</t>
  </si>
  <si>
    <t>HELLIN</t>
  </si>
  <si>
    <t>r.martinez@dipualba.es</t>
  </si>
  <si>
    <t>05193683F</t>
  </si>
  <si>
    <t>Sánchez Pina</t>
  </si>
  <si>
    <t>Wilfredo</t>
  </si>
  <si>
    <t>C/Vereda de Jaén Nº46</t>
  </si>
  <si>
    <t>guerrillero1@hotmail.com</t>
  </si>
  <si>
    <t>05111816C</t>
  </si>
  <si>
    <t>Palacios Alcázar</t>
  </si>
  <si>
    <t>C/Ibáñez Ibero 1</t>
  </si>
  <si>
    <t>jpal.3056@gmail.com</t>
  </si>
  <si>
    <t>44385247P</t>
  </si>
  <si>
    <t>Calvo Lopez</t>
  </si>
  <si>
    <t>Francisco José</t>
  </si>
  <si>
    <t>C/Diego de Velazquez 21</t>
  </si>
  <si>
    <t>Fjclop@hotmail.com</t>
  </si>
  <si>
    <t>44392800V</t>
  </si>
  <si>
    <t>Núñez Llobregat</t>
  </si>
  <si>
    <t>Javier</t>
  </si>
  <si>
    <t>C/Puerta Valencia, 17 1 izq</t>
  </si>
  <si>
    <t>jllobreg@gmail.com</t>
  </si>
  <si>
    <t>33372942B</t>
  </si>
  <si>
    <t>Rivera Gonzalez</t>
  </si>
  <si>
    <t>Juan Carlos</t>
  </si>
  <si>
    <t>C/Reyes Catolicos, 24</t>
  </si>
  <si>
    <t>jc-rivera@terra.es</t>
  </si>
  <si>
    <t>44388892L</t>
  </si>
  <si>
    <t>Garcia Rodriguez</t>
  </si>
  <si>
    <t>Oscar</t>
  </si>
  <si>
    <t>C/Tetuán 6, 5º</t>
  </si>
  <si>
    <t>og.rodriguez@hotmail.com</t>
  </si>
  <si>
    <t>07557634H</t>
  </si>
  <si>
    <t>japon3@yahoo.es</t>
  </si>
  <si>
    <t>18984954H</t>
  </si>
  <si>
    <t>SEGURA QUEROL</t>
  </si>
  <si>
    <t>TERESA</t>
  </si>
  <si>
    <t>CL ARENAL 15 - 3 B</t>
  </si>
  <si>
    <t>tseguraquerol@gmail.com</t>
  </si>
  <si>
    <t>44375618Q</t>
  </si>
  <si>
    <t>CANTO NAVARRO</t>
  </si>
  <si>
    <t>ERVIGIO</t>
  </si>
  <si>
    <t>ervigio@gmail.com</t>
  </si>
  <si>
    <t>47056905D</t>
  </si>
  <si>
    <t>IRENE</t>
  </si>
  <si>
    <t>padre romano,17,2°b</t>
  </si>
  <si>
    <t>irenea78@hotmail.com</t>
  </si>
  <si>
    <t>07548744Y</t>
  </si>
  <si>
    <t>ORTEGA CAMPILLO</t>
  </si>
  <si>
    <t>JESUS</t>
  </si>
  <si>
    <t>Baños 5 7ºA</t>
  </si>
  <si>
    <t>jortcam@hotmail.com</t>
  </si>
  <si>
    <t>53143480W</t>
  </si>
  <si>
    <t>HERREROS CIFUENTES</t>
  </si>
  <si>
    <t>05139450P</t>
  </si>
  <si>
    <t>SIMARRO PARDO</t>
  </si>
  <si>
    <t>JOSE MARIA</t>
  </si>
  <si>
    <t>DOCTOR FLEMING, 55</t>
  </si>
  <si>
    <t>josimpar@gmail.com</t>
  </si>
  <si>
    <t>07567073G</t>
  </si>
  <si>
    <t>ENRIQUE</t>
  </si>
  <si>
    <t>02638</t>
  </si>
  <si>
    <t>MONTALVOS</t>
  </si>
  <si>
    <t>encantoro@hotmail.com</t>
  </si>
  <si>
    <t>07541942N</t>
  </si>
  <si>
    <t>ALFARO FERNANDEZ</t>
  </si>
  <si>
    <t>antonio.alfaro@uclm.es</t>
  </si>
  <si>
    <t>51655242V</t>
  </si>
  <si>
    <t>MANUEL FRANCISCO</t>
  </si>
  <si>
    <t>C/ Lérida 54-3ºG</t>
  </si>
  <si>
    <t>manuel.alfaro@uclm.es</t>
  </si>
  <si>
    <t>05163291K</t>
  </si>
  <si>
    <t xml:space="preserve">GARIJO RUEDA </t>
  </si>
  <si>
    <t>618 31 37 36</t>
  </si>
  <si>
    <t>Química, 6</t>
  </si>
  <si>
    <t>fgarijo62@gmail.com</t>
  </si>
  <si>
    <t>07565874R</t>
  </si>
  <si>
    <t>PIÑA GARCIA</t>
  </si>
  <si>
    <t>ANGEL</t>
  </si>
  <si>
    <t>carmen 33</t>
  </si>
  <si>
    <t>lilous_@hotmail.com</t>
  </si>
  <si>
    <t>05141749F</t>
  </si>
  <si>
    <t>TOBOSO SAEZ</t>
  </si>
  <si>
    <t>FLORENTINA</t>
  </si>
  <si>
    <t>S. Agustín, 18 1º B</t>
  </si>
  <si>
    <t>matildesy@gmail.com</t>
  </si>
  <si>
    <t>05151993Q</t>
  </si>
  <si>
    <t>Yáñez González</t>
  </si>
  <si>
    <t>MATILDE</t>
  </si>
  <si>
    <t>Caldereros, 8 1º K</t>
  </si>
  <si>
    <t>05192690A</t>
  </si>
  <si>
    <t>LOPEZ LORENZO</t>
  </si>
  <si>
    <t>ROSARIO 77</t>
  </si>
  <si>
    <t>mariajose.lopez@uclm.es</t>
  </si>
  <si>
    <t>05155533Z</t>
  </si>
  <si>
    <t>LORENZO DIAZ</t>
  </si>
  <si>
    <t>MARCA</t>
  </si>
  <si>
    <t>PEREZ PASTOR, 52</t>
  </si>
  <si>
    <t>marcalorenzo32@gmail.com</t>
  </si>
  <si>
    <t>07546645T</t>
  </si>
  <si>
    <t>MARTINEZ MARTINEZ</t>
  </si>
  <si>
    <t>CORTES</t>
  </si>
  <si>
    <t>C/ LERIDA, 46</t>
  </si>
  <si>
    <t>lamaricortes@yahoo.es</t>
  </si>
  <si>
    <t>04705582L</t>
  </si>
  <si>
    <t>BALLESTEROS GONZALEZ</t>
  </si>
  <si>
    <t>ROCIO</t>
  </si>
  <si>
    <t>C/Blasco de Graray 5, 2º Izq</t>
  </si>
  <si>
    <t>juan.zorrilla@uclm.es</t>
  </si>
  <si>
    <t>44394757L</t>
  </si>
  <si>
    <t>MORENO HIDALGO</t>
  </si>
  <si>
    <t>38535732Z</t>
  </si>
  <si>
    <t>BARRIOS TERRAGA</t>
  </si>
  <si>
    <t>C/. CRISTOBAL LOZANO, 26-7º-A</t>
  </si>
  <si>
    <t>anbaterrag@gmail.com</t>
  </si>
  <si>
    <t>38407330K</t>
  </si>
  <si>
    <t>CASTILLO ORTIZ</t>
  </si>
  <si>
    <t>Mª PILAR</t>
  </si>
  <si>
    <t>C/. CRSITOBAL LOZANO, 26-7º-A</t>
  </si>
  <si>
    <t>castillortiz54@gmail.com</t>
  </si>
  <si>
    <t>22547335K</t>
  </si>
  <si>
    <t>ROMERO DIAZ</t>
  </si>
  <si>
    <t>JULIAN</t>
  </si>
  <si>
    <t>05168783G</t>
  </si>
  <si>
    <t xml:space="preserve">Valera Gasull  </t>
  </si>
  <si>
    <t>M. LLanos</t>
  </si>
  <si>
    <t>No tiene</t>
  </si>
  <si>
    <t>Antonio Gotor n. 7   2.B</t>
  </si>
  <si>
    <t>llanetes@terra.es</t>
  </si>
  <si>
    <t>05139021Q</t>
  </si>
  <si>
    <t xml:space="preserve">Gonzalez Martinez </t>
  </si>
  <si>
    <t>Ramon Andres</t>
  </si>
  <si>
    <t>c, Hellin n. 5   4 C</t>
  </si>
  <si>
    <t>ramonmoniato@yahoo.es</t>
  </si>
  <si>
    <t>22105755H</t>
  </si>
  <si>
    <t>Riquelme Mira</t>
  </si>
  <si>
    <t>Plaza de La Mancha 10 1º Z</t>
  </si>
  <si>
    <t>juliori@ono.com</t>
  </si>
  <si>
    <t>52757388B</t>
  </si>
  <si>
    <t>manu-agus@hotmail.com</t>
  </si>
  <si>
    <t>05171912V</t>
  </si>
  <si>
    <t>5159687M</t>
  </si>
  <si>
    <t xml:space="preserve">SANZ LOPEZ </t>
  </si>
  <si>
    <t>MARGARITA</t>
  </si>
  <si>
    <t xml:space="preserve">C/ CIUDAD REAL 5 1ºC </t>
  </si>
  <si>
    <t>17139936Z</t>
  </si>
  <si>
    <t>44382025Y</t>
  </si>
  <si>
    <t>NAVARRO FERNANDEZ</t>
  </si>
  <si>
    <t>JUANA MARIA</t>
  </si>
  <si>
    <t>CALLE QUIJOTE, 48 ESC.1-2ºB</t>
  </si>
  <si>
    <t>jmnavarrof@edu.jccm.es</t>
  </si>
  <si>
    <t>48155329E</t>
  </si>
  <si>
    <t xml:space="preserve">CAMPAYO LOPEZ </t>
  </si>
  <si>
    <t>C/Santa Quiteria, 9 2ºB</t>
  </si>
  <si>
    <t>pedroparalelo@hotmail.es</t>
  </si>
  <si>
    <t>05194899G</t>
  </si>
  <si>
    <t>LOPEZ LOPEZ</t>
  </si>
  <si>
    <t>CONSUELO</t>
  </si>
  <si>
    <t>Periodista campo Aguilar,5-3-B</t>
  </si>
  <si>
    <t>chelopez2008@gmail.com</t>
  </si>
  <si>
    <t>05152640L</t>
  </si>
  <si>
    <t>GOMARIZ CARRILLO</t>
  </si>
  <si>
    <t>YOLANDA</t>
  </si>
  <si>
    <t>san antonio, 10</t>
  </si>
  <si>
    <t>02007</t>
  </si>
  <si>
    <t>yogocar@hotmail.com</t>
  </si>
  <si>
    <t>44381374E</t>
  </si>
  <si>
    <t>ALFARO BELMONTE</t>
  </si>
  <si>
    <t>CRISTINA</t>
  </si>
  <si>
    <t>05619985G</t>
  </si>
  <si>
    <t>CAYETANO</t>
  </si>
  <si>
    <t>47073231M</t>
  </si>
  <si>
    <t>JUAN IGNACIO</t>
  </si>
  <si>
    <t>47447908B</t>
  </si>
  <si>
    <t xml:space="preserve">ESCRIBANO PEREZ </t>
  </si>
  <si>
    <t>RAUL</t>
  </si>
  <si>
    <t>CIENCIAS DE LA SALUD, 8</t>
  </si>
  <si>
    <t>escribanolara@gmail.com</t>
  </si>
  <si>
    <t>05171488F</t>
  </si>
  <si>
    <t xml:space="preserve">ESCRIBANO LARA </t>
  </si>
  <si>
    <t>ANDRES</t>
  </si>
  <si>
    <t>05153369N</t>
  </si>
  <si>
    <t>ARROYO MONTESINOS</t>
  </si>
  <si>
    <t>LLANOS</t>
  </si>
  <si>
    <t>j.villar@ono.com</t>
  </si>
  <si>
    <t>07567279A</t>
  </si>
  <si>
    <t>MUÑOZ SANCHEZ</t>
  </si>
  <si>
    <t>FELIX</t>
  </si>
  <si>
    <t>Avenida de la Mancha, 243</t>
  </si>
  <si>
    <t>fms31272@yahoo.es</t>
  </si>
  <si>
    <t>47068700M</t>
  </si>
  <si>
    <t>ERNESTO</t>
  </si>
  <si>
    <t>C/Pedro Coca 56, 1B</t>
  </si>
  <si>
    <t>ernest_gar@hortmail.com</t>
  </si>
  <si>
    <t>Numero Total Participantes, restando bajas</t>
  </si>
  <si>
    <t>Numero Total Participantes, sin bajas</t>
  </si>
  <si>
    <t>Domicilio</t>
  </si>
  <si>
    <t>Código Postal</t>
  </si>
  <si>
    <t>Localidad</t>
  </si>
  <si>
    <t>E-mail</t>
  </si>
  <si>
    <t>Teléfono</t>
  </si>
  <si>
    <t>Nacimiento</t>
  </si>
  <si>
    <t>Ingreso</t>
  </si>
  <si>
    <t>Funciones</t>
  </si>
  <si>
    <t>Observaciones</t>
  </si>
  <si>
    <t>Pza. Constitución, 8 - 3º B</t>
  </si>
  <si>
    <t>Albacete</t>
  </si>
  <si>
    <t>miriopar@gmail.com</t>
  </si>
  <si>
    <t>Socio</t>
  </si>
  <si>
    <t>San Carlos, 2</t>
  </si>
  <si>
    <t>japara@hotmail.com</t>
  </si>
  <si>
    <t>correo incorrecto</t>
  </si>
  <si>
    <t>Pasaje Nicolau, 14</t>
  </si>
  <si>
    <t>velasco127@yahoo.es</t>
  </si>
  <si>
    <t>Melchor de Macanaz, 1 - 2º C</t>
  </si>
  <si>
    <t>Cáceres, 34 - 4º B</t>
  </si>
  <si>
    <t>marcobotanda@hotmail.com</t>
  </si>
  <si>
    <t>Pza. de la Mancha, 10 - 5º</t>
  </si>
  <si>
    <t>juanmoyano@xasa.com</t>
  </si>
  <si>
    <t>Santa Quiteria, 23 - 3º D</t>
  </si>
  <si>
    <t>jjmflecha@ono.com</t>
  </si>
  <si>
    <t>Murillo, 22 - 3º A</t>
  </si>
  <si>
    <t>ramonpg@ono.com</t>
  </si>
  <si>
    <t>Pza. de la Catedral, 3 -1º</t>
  </si>
  <si>
    <t>Pza. de la Mancha, 11 - 4º Z</t>
  </si>
  <si>
    <t>Profesor Macedonio Jiménez, 18</t>
  </si>
  <si>
    <t>paralelo.ramon@gmail.com</t>
  </si>
  <si>
    <t>Vocal Página Web</t>
  </si>
  <si>
    <t>León, 20 - 2º</t>
  </si>
  <si>
    <t>alfonso.garcia@dipualba.es</t>
  </si>
  <si>
    <t>Juan de Austria, 3 - 5º</t>
  </si>
  <si>
    <t>Socia</t>
  </si>
  <si>
    <t>Torres Quevedo, 37 - 4ºA</t>
  </si>
  <si>
    <t>Santa Gema, 10</t>
  </si>
  <si>
    <t>Aguas Nuevas</t>
  </si>
  <si>
    <t>carpin100@yahoo.es</t>
  </si>
  <si>
    <t>Historia, 8</t>
  </si>
  <si>
    <t>cmalarcos@telefonica.net</t>
  </si>
  <si>
    <t>Historia, 40</t>
  </si>
  <si>
    <t>descuernapadrastros@gmail.com</t>
  </si>
  <si>
    <t>Tesorero</t>
  </si>
  <si>
    <t>Juan de Toledo, 26 - 3º Izda</t>
  </si>
  <si>
    <t>gamonita@ono.com</t>
  </si>
  <si>
    <t>Santa Quiteria, 9 - 2º B</t>
  </si>
  <si>
    <t>lopez.arce@ono.com</t>
  </si>
  <si>
    <t>Pérez Galdos, 60 - 2ª</t>
  </si>
  <si>
    <t>josope56@hotmail.com</t>
  </si>
  <si>
    <t>Avda. Ramón y Cajal, 21 - 1º</t>
  </si>
  <si>
    <t>cafemar.martinez@gmail.com</t>
  </si>
  <si>
    <t>Vicepresidente</t>
  </si>
  <si>
    <t>Blasco de Garay, 44</t>
  </si>
  <si>
    <t>Logroño, 14 - Bajo B</t>
  </si>
  <si>
    <t>Antonio Machado, 7 -5º</t>
  </si>
  <si>
    <t>Albarderos, 20</t>
  </si>
  <si>
    <t>info@loteria11ab.com</t>
  </si>
  <si>
    <t>Alcalde Martínez de la Osa, 2</t>
  </si>
  <si>
    <t>manuruiz23@hotmail.com</t>
  </si>
  <si>
    <t>Luis Herreros, 1 - 2º Izda.</t>
  </si>
  <si>
    <t>ceajavibelmonte@gmail.com</t>
  </si>
  <si>
    <t>Presidente</t>
  </si>
  <si>
    <t>Marques de Villores, 2 - 2º</t>
  </si>
  <si>
    <t>luisangel_bautista1@hotmail.com</t>
  </si>
  <si>
    <t>Juan de Toledo, 25 - A - 2º H</t>
  </si>
  <si>
    <t>fer46cc@hotmail.com</t>
  </si>
  <si>
    <t>D.Guillermo, 1 - 4º F</t>
  </si>
  <si>
    <t>merce_campos@hotmail.com</t>
  </si>
  <si>
    <t>Pérez Galdos, 34 - 4º</t>
  </si>
  <si>
    <t>carmen@aridosdelamancha.com</t>
  </si>
  <si>
    <t>urrea127@yahoo.es</t>
  </si>
  <si>
    <t>Arquitecto Vandelvira, 61 - 3º</t>
  </si>
  <si>
    <t>chilindrinchilidrin@hotmail.com</t>
  </si>
  <si>
    <t>Poniente, 24 bajo 1º 0-3</t>
  </si>
  <si>
    <t>Herreros, 21</t>
  </si>
  <si>
    <t>Ignacio Monturiol, 6 - 2º L</t>
  </si>
  <si>
    <t>salmeronruescas@hotmail.com</t>
  </si>
  <si>
    <t>Melilla, 2 - 6º N</t>
  </si>
  <si>
    <t>francisconoguero@ono.com</t>
  </si>
  <si>
    <t>León, 5</t>
  </si>
  <si>
    <t>19200</t>
  </si>
  <si>
    <t>Azu. De Henares</t>
  </si>
  <si>
    <t>amatea08@gmail.com</t>
  </si>
  <si>
    <t>Doctor Dauden, 4</t>
  </si>
  <si>
    <t>Chinchilla</t>
  </si>
  <si>
    <t>jlnoguero@gmail.com</t>
  </si>
  <si>
    <t>Tejares, 5 -  1º B</t>
  </si>
  <si>
    <t>juanpafe@hotmail.com</t>
  </si>
  <si>
    <t>libia4@hotmail.com</t>
  </si>
  <si>
    <t>olmov@hotmail.com</t>
  </si>
  <si>
    <t>Agustina Aroca, 5 - 5º</t>
  </si>
  <si>
    <t>andymartin10000km2007@gmail.com</t>
  </si>
  <si>
    <t>Juan de Toledo, 13 - 1º</t>
  </si>
  <si>
    <t>Vocal Montaña</t>
  </si>
  <si>
    <t>Vocal Orientación</t>
  </si>
  <si>
    <t>Reus, 28 - 3º F</t>
  </si>
  <si>
    <t>anmosa1@yahoo.es</t>
  </si>
  <si>
    <t>Zaragoza, 4 A - 2º Izda</t>
  </si>
  <si>
    <t>agondia@ea.mde.es</t>
  </si>
  <si>
    <t>1º de Mayo, 75</t>
  </si>
  <si>
    <t>josemanuel@coppeliadanza.es</t>
  </si>
  <si>
    <t>Rosario, 77 - 2º A</t>
  </si>
  <si>
    <t>juanluis.lorenzo@uclm.es</t>
  </si>
  <si>
    <t>Vocal Rel. Institucionales</t>
  </si>
  <si>
    <t>Oscar Romero, 44</t>
  </si>
  <si>
    <t>maderadesabina@yahoo.es</t>
  </si>
  <si>
    <t>Cuenca, 12 - 8º D</t>
  </si>
  <si>
    <t>rutalosmorabios@hotmail.com</t>
  </si>
  <si>
    <t>Secretario</t>
  </si>
  <si>
    <t>Casas Viejas - Apdo. 129 o 798</t>
  </si>
  <si>
    <t>02080</t>
  </si>
  <si>
    <t>Concordia, 107</t>
  </si>
  <si>
    <t>Pozo Cañada</t>
  </si>
  <si>
    <t>Ramirez de Arellano, 15</t>
  </si>
  <si>
    <t>La Roda</t>
  </si>
  <si>
    <t>María Jacinta, 36</t>
  </si>
  <si>
    <t>16239</t>
  </si>
  <si>
    <t>Casasimarro</t>
  </si>
  <si>
    <t>fernando@agroveyca.es</t>
  </si>
  <si>
    <t>Juan El Reolín, 6</t>
  </si>
  <si>
    <t>jormarna73@hotmail.com</t>
  </si>
  <si>
    <t>Hellín, 47A - 5ºE</t>
  </si>
  <si>
    <t>juanpp1@ono.com</t>
  </si>
  <si>
    <t>encarnacoto@ono.com</t>
  </si>
  <si>
    <t>Pérez Galdós, 27 - 3ºB</t>
  </si>
  <si>
    <t>deminaya@gmail.com</t>
  </si>
  <si>
    <t>Pablo Medina, 32 - 5º</t>
  </si>
  <si>
    <t>victoriogg@gmail.com</t>
  </si>
  <si>
    <t>OBSERVACIONES</t>
  </si>
  <si>
    <t>Provincia</t>
  </si>
  <si>
    <t>Guadalajara</t>
  </si>
  <si>
    <t>Cuenca</t>
  </si>
  <si>
    <t>BAJA</t>
  </si>
  <si>
    <t>NUEVO</t>
  </si>
  <si>
    <t>Intrucciones:</t>
  </si>
  <si>
    <t>¿Cómo usar esta hoja de Calculo?</t>
  </si>
  <si>
    <t>Recomendaciones: Utilizar Versión Excel 2007 o Excel 2010</t>
  </si>
  <si>
    <t>Paso1</t>
  </si>
  <si>
    <t>Introducir los valores correspondientes en las celdas de color Verde.</t>
  </si>
  <si>
    <t>Leer 10 minutos</t>
  </si>
  <si>
    <t>Paso2</t>
  </si>
  <si>
    <t>Rellenar Información Hoja Listado Participantes</t>
  </si>
  <si>
    <t>¿Qué hacer con las Bajas?</t>
  </si>
  <si>
    <t>Caso1:</t>
  </si>
  <si>
    <t>Caso2:</t>
  </si>
  <si>
    <t>Rellena formulario Web, sus datos se pasan a la hoja de calculo, realiza el ingreso, pero 7 días antes de la actividad nos comunica su baja.</t>
  </si>
  <si>
    <r>
      <t>Solución:</t>
    </r>
    <r>
      <rPr>
        <sz val="12"/>
        <color theme="1"/>
        <rFont val="Times New Roman"/>
        <family val="1"/>
      </rPr>
      <t xml:space="preserve"> Sus datos siguen en el listado de participantes, pero se apunta como BAJA en el Reporte y se devuelve el 75% del Ingreso</t>
    </r>
  </si>
  <si>
    <t>Caso3:</t>
  </si>
  <si>
    <r>
      <t>Solución:</t>
    </r>
    <r>
      <rPr>
        <sz val="12"/>
        <color theme="1"/>
        <rFont val="Times New Roman"/>
        <family val="1"/>
      </rPr>
      <t xml:space="preserve"> Sus datos siguen en el listado de participantes, pero se apunta como BAJA en el Reporte y se devuelve el 50% del Ingreso</t>
    </r>
  </si>
  <si>
    <t>Licencia: Si o No</t>
  </si>
  <si>
    <t>Ingresos "Si o No", esta información la facilitara el TESORERO</t>
  </si>
  <si>
    <t xml:space="preserve">Caso4: </t>
  </si>
  <si>
    <r>
      <t>Solución:</t>
    </r>
    <r>
      <rPr>
        <sz val="12"/>
        <color theme="1"/>
        <rFont val="Times New Roman"/>
        <family val="1"/>
      </rPr>
      <t xml:space="preserve"> Sus datos siguen en el listado de participantes, pero se apunta como BAJA en el Reporte y NO SE DEVUELVE NADA.</t>
    </r>
  </si>
  <si>
    <t>Opción "Sin devolucion"</t>
  </si>
  <si>
    <t>Paso3</t>
  </si>
  <si>
    <t>Rellenar Información Reporte</t>
  </si>
  <si>
    <t>Una vez finalizada la actividad, introducir el numero de participantes reales  y la cantidad de dinero ingresado "este dato lo facilita el Tesorero"</t>
  </si>
  <si>
    <t>Dudas o Sugerencias:</t>
  </si>
  <si>
    <t>Rellenar la información de la Hoja Proyecto_Actividad y Datos_Monitores</t>
  </si>
  <si>
    <t xml:space="preserve">Nos indicará el precio que debemos cobrar por la Actividad; después enviaremos el archivo a la junta directiva para que apruebe la actividad. </t>
  </si>
  <si>
    <t>Cuando se haya aprobado la actividad: Crear cartel de información y enviar a la Web para su publicación.</t>
  </si>
  <si>
    <t>Una vez publicada la información en la Web, llegarán al correo del organizador las solicitudes o inscripciones de los participantes.</t>
  </si>
  <si>
    <t>Organizador: Debe rellenar la información, tecleando el DNI de los participantes socios de número o participantes de actividades anteriores; el resto de datos se autorellenarán</t>
  </si>
  <si>
    <t xml:space="preserve">Si es participante nuevo en el centro excursionista: Se rellena toda la información </t>
  </si>
  <si>
    <t xml:space="preserve">Se debe indicar si el participante tiene licencia o no </t>
  </si>
  <si>
    <r>
      <rPr>
        <b/>
        <sz val="11"/>
        <color theme="1"/>
        <rFont val="Calibri"/>
        <family val="2"/>
        <scheme val="minor"/>
      </rPr>
      <t>Recuerda:</t>
    </r>
    <r>
      <rPr>
        <sz val="11"/>
        <color theme="1"/>
        <rFont val="Calibri"/>
        <family val="2"/>
        <scheme val="minor"/>
      </rPr>
      <t xml:space="preserve"> Puedes copiar los datos del correo y pegar en la hoja de calculo. </t>
    </r>
    <r>
      <rPr>
        <b/>
        <u/>
        <sz val="11"/>
        <color theme="1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>: ANTES DE PEGAR PULSAR EL MENÚ CONTEXTUAL (botón derecho del ratón) Y ELEGIR LA OPCIÓN "PEGAR VALOR"</t>
    </r>
  </si>
  <si>
    <t>LOS MONITORES NO FIGURAN EN LA HOJA DE PARTICIPANTES</t>
  </si>
  <si>
    <t>LOS PARTICIPANTES APUNTADOS EN EL LISTADO, QUE NO REALIZAN INGRESO NO ES NECESARIO QUE SE ALMACENEN SUS DATOS, NI DAR DE BAJA; SIMPLEMENTE SUSTITUIR POR OTRO.</t>
  </si>
  <si>
    <t>BAJAS: Si un participante se da de baja, sólo  hay que indicarlo en: Reporte_Actividad; no hay que eliminarlo del listado: Participantes</t>
  </si>
  <si>
    <t>Ejemplos de Bajas</t>
  </si>
  <si>
    <t>Rellena formulario Web, sus datos se pasan a la hoja de cálculo, pero luego no realiza el ingreso.</t>
  </si>
  <si>
    <r>
      <t>Solución:</t>
    </r>
    <r>
      <rPr>
        <sz val="12"/>
        <color theme="1"/>
        <rFont val="Times New Roman"/>
        <family val="1"/>
      </rPr>
      <t xml:space="preserve"> Se borran sus datos de la hoja de cálculo y se sustituyen por otro, NO ES BAJA. Ni es necesario tener sus datos almacenados porque NO ES SOCIO PARTICIPANTE.</t>
    </r>
  </si>
  <si>
    <t>Podemos apuntar otro nuevo participante al final del listado, pero nunca borramos los datos del participante en el listado. Recuerda sólo apuntamos su baja en la hoja "Reporte"</t>
  </si>
  <si>
    <r>
      <t>Rellena formulario Web, sus datos se pasan a la hoja de cálculo, realiza el ingreso, pero en los últimos 7 días antes de la actividad nos comunica su baja (</t>
    </r>
    <r>
      <rPr>
        <b/>
        <sz val="12"/>
        <color theme="1"/>
        <rFont val="Times New Roman"/>
        <family val="1"/>
      </rPr>
      <t>no cuenta las últimas 48 horas antes la actividad</t>
    </r>
    <r>
      <rPr>
        <sz val="12"/>
        <color theme="1"/>
        <rFont val="Times New Roman"/>
        <family val="1"/>
      </rPr>
      <t>).</t>
    </r>
  </si>
  <si>
    <t>Rellena formulario Web, sus datos se pasan a la hoja de calculo, realiza el ingreso, pero el último día (48 Horas antes del inicio de la actividad) nos comunica su baja o no se presenta en la actividad.</t>
  </si>
  <si>
    <t>Se guarda y se envía la hoja de cálculo completada a la junta directiva.</t>
  </si>
  <si>
    <t>ACTIVIDADES 2014 CENTRO EXCURSIONISTA ALBACETE</t>
  </si>
  <si>
    <t>ABRAZA LOS ÁRBOLES - Casasola (Alcadozo)</t>
  </si>
  <si>
    <t>III RUTA DE LAS TAPAS CASASIMARRO - Casasimarro (Cuenca)</t>
  </si>
  <si>
    <t>SIERRA DE RICOTE, SUBIDA AL ALMECES - Valle de Ricote (Murcia)</t>
  </si>
  <si>
    <t>SUBIDA AL PADRASTRO DE BOGARRA - Bogarra</t>
  </si>
  <si>
    <t>RALLY ORIENTACIÓN Y JORNADA DE TAPAS - Villagarcía del Llano (Cuenca)</t>
  </si>
  <si>
    <t>ALDEAS DE ALCALÁ - Alcalá del Júcar</t>
  </si>
  <si>
    <t>DOS DE CALAR - Riópar, Los Giles y Cotillas</t>
  </si>
  <si>
    <t>ENTREPEÑAS, DE PEÑA PERICO A PEÑARRUBIA - Molinicos</t>
  </si>
  <si>
    <t>LA SAGRA DE ALTO EN BAJO - La Puebla de Don Fadrique (Granada)</t>
  </si>
  <si>
    <t>ENTRE LA LONGUERA Y ALMAZARÁN - Elche de la Sierra</t>
  </si>
  <si>
    <t>DE CASAS DE LÁZARO A CORTES</t>
  </si>
  <si>
    <t>LIBISOSA RUTA ALQUEOLÓGICA - Lezuza</t>
  </si>
  <si>
    <t>MÓJATE DESDE EL MOLINAR - De Villa de Ves a Cofrentes</t>
  </si>
  <si>
    <t>II FUENTES DE BIENSERVIDA - Bienservida</t>
  </si>
  <si>
    <t>X RUTA DEL PERNALES - Villaverde del Guadalimar</t>
  </si>
  <si>
    <t>A LA PUMARICA POR EL CALAR DE LA OSERA - Mesones y Riópar</t>
  </si>
  <si>
    <t>XVI FERIA DE TRADICIONES POPULARES  - Yeste</t>
  </si>
  <si>
    <t>EL ESTRAPERLO POR LA CUERDA DE LA ALMENARA - Paterna del Madera</t>
  </si>
  <si>
    <t>AL CUERVO POR LOS TECHOS DE CUENCA - Tragacete (Cuenca)</t>
  </si>
  <si>
    <t xml:space="preserve">  XXXII MARCHA NERPIO - ALCARAZ</t>
  </si>
  <si>
    <t>V RUTA  ENGUÍDANOS - Enguídanos (Cuenca)</t>
  </si>
  <si>
    <t>29 y 30</t>
  </si>
  <si>
    <t>4 y 5</t>
  </si>
  <si>
    <t>25 y 26</t>
  </si>
  <si>
    <t>22 y 23</t>
  </si>
  <si>
    <t>29/11 al 6/12</t>
  </si>
  <si>
    <t>Jose María López Pérez</t>
  </si>
  <si>
    <t>Manuel Martinez Tendero</t>
  </si>
  <si>
    <t>Antonio Matea Martínez</t>
  </si>
  <si>
    <t>Dulcinea López Arce</t>
  </si>
  <si>
    <t>Fernando López Moraga</t>
  </si>
  <si>
    <t>Francisco J. Noguero Fernández</t>
  </si>
  <si>
    <t>Gerardo Gónzalez Montero</t>
  </si>
  <si>
    <t>Jorge Martínez Navarro</t>
  </si>
  <si>
    <t>José Manuel Jiménez Juarez</t>
  </si>
  <si>
    <t>Juan A. Molina Guirao</t>
  </si>
  <si>
    <t>Juan Fresneda Pérez</t>
  </si>
  <si>
    <t>Juan Luis Lorenzo García</t>
  </si>
  <si>
    <t>Juan Pablo Pérez Peregrín</t>
  </si>
  <si>
    <t>Juan Jose Zorrilla Ortiz</t>
  </si>
  <si>
    <t>Pascual Valls Cantos</t>
  </si>
  <si>
    <t>Pedro Campayo Romero</t>
  </si>
  <si>
    <t>Victorio García González</t>
  </si>
  <si>
    <t>02200397x</t>
  </si>
  <si>
    <t>MINGUEZ CASTELLANOS</t>
  </si>
  <si>
    <t>ROSA MARIA</t>
  </si>
  <si>
    <t>HELLIN, 5  4º</t>
  </si>
  <si>
    <t>rosaasor2004@yahoo.es</t>
  </si>
  <si>
    <t>03108125C</t>
  </si>
  <si>
    <t>DOMÍNGUEZ REDONDO</t>
  </si>
  <si>
    <t>JESÚS ALBERTO</t>
  </si>
  <si>
    <t>BERNABÉ CANTOS, 54</t>
  </si>
  <si>
    <t>alber973@hotmail.com</t>
  </si>
  <si>
    <t>04566811T</t>
  </si>
  <si>
    <t>Cubero Revenga</t>
  </si>
  <si>
    <t>Purificación</t>
  </si>
  <si>
    <t>Alarcón, 12 bajo dcha</t>
  </si>
  <si>
    <t>puricubero@gmail.com</t>
  </si>
  <si>
    <t>04571521H</t>
  </si>
  <si>
    <t>RODRIGO ASENSIO</t>
  </si>
  <si>
    <t>MARIA LOURDES</t>
  </si>
  <si>
    <t>C/ ROCINANTE, 22, BAJO</t>
  </si>
  <si>
    <t>MariaLourdes.Rodrigo@uclm.es</t>
  </si>
  <si>
    <t>04578683G</t>
  </si>
  <si>
    <t>LIZCANO PÉREZ</t>
  </si>
  <si>
    <t>CECILIA</t>
  </si>
  <si>
    <t>Fº javier de Moya 2, 4ºC   AB</t>
  </si>
  <si>
    <t>04596630B</t>
  </si>
  <si>
    <t>LEAL ESCOBAR</t>
  </si>
  <si>
    <t>SUSANA</t>
  </si>
  <si>
    <t>PUERTA DE CHINCHILLA, 3 -ESCALERA DCHA. 2º D</t>
  </si>
  <si>
    <t>susana.leal@uclm.es</t>
  </si>
  <si>
    <t>05053019F</t>
  </si>
  <si>
    <t>FRANCISCA</t>
  </si>
  <si>
    <t>Circunvalación 109</t>
  </si>
  <si>
    <t>emiliordj@gmail.com</t>
  </si>
  <si>
    <t>05079004Y</t>
  </si>
  <si>
    <t>SERRANO CANTO</t>
  </si>
  <si>
    <t>ELISA</t>
  </si>
  <si>
    <t>COLLADO PIÑA 16   5º</t>
  </si>
  <si>
    <t>Joseluis.serrano@uclm.es</t>
  </si>
  <si>
    <t>05092015E</t>
  </si>
  <si>
    <t>GONZÁLEZ SÁNCHEZ</t>
  </si>
  <si>
    <t>BALDOMERO</t>
  </si>
  <si>
    <t>AVDA. DE ESPAÑA, 8 - 6º</t>
  </si>
  <si>
    <t>baldomero.gonzalez@uclm.es</t>
  </si>
  <si>
    <t>05110885D</t>
  </si>
  <si>
    <t>LOPEZ SANCHEZ</t>
  </si>
  <si>
    <t>C/ IBÁÑEZ IBERO, 1, 7º A</t>
  </si>
  <si>
    <t>antonio@jedisan.com</t>
  </si>
  <si>
    <t>05114457Q</t>
  </si>
  <si>
    <t>ARGANDOÑA MORENO</t>
  </si>
  <si>
    <t>MARQUES VILLORES 48</t>
  </si>
  <si>
    <t>santana2011jam@gmail.com</t>
  </si>
  <si>
    <t>05116166T</t>
  </si>
  <si>
    <t>RODRIGUEZ RODRIGUEZ</t>
  </si>
  <si>
    <t>EMILIO</t>
  </si>
  <si>
    <t>José Echegaray 31</t>
  </si>
  <si>
    <t>05117442B</t>
  </si>
  <si>
    <t>PEREZ MOYANO</t>
  </si>
  <si>
    <t>C/ YESTE, 11, 4º J</t>
  </si>
  <si>
    <t>pemoan53@hotmail.com</t>
  </si>
  <si>
    <t>05118491W</t>
  </si>
  <si>
    <t>pedroj_jaen@hotmail.com</t>
  </si>
  <si>
    <t>05119059H</t>
  </si>
  <si>
    <t>MAÑAS JIMENEZ</t>
  </si>
  <si>
    <t>JUAN Aº</t>
  </si>
  <si>
    <t>C/ Pedro Martínez Gutiérrez, 24-4º Izq</t>
  </si>
  <si>
    <t>proyditec@hotmail.com</t>
  </si>
  <si>
    <t>05120663N</t>
  </si>
  <si>
    <t>MARTINEZ PERAL</t>
  </si>
  <si>
    <t>MARIA DE LORETO</t>
  </si>
  <si>
    <t>Federico garcia Lorca 18</t>
  </si>
  <si>
    <t>loretorosario@hotmail.com</t>
  </si>
  <si>
    <t>05121862S</t>
  </si>
  <si>
    <t>JIMENEZ GONZALEZ</t>
  </si>
  <si>
    <t xml:space="preserve">Francisco </t>
  </si>
  <si>
    <t>pacojimenez54@hotmail.com</t>
  </si>
  <si>
    <t>05122007E</t>
  </si>
  <si>
    <t>SÁNCHEZ CAMPAYO</t>
  </si>
  <si>
    <t>MARÍA CARMEN</t>
  </si>
  <si>
    <t>C/ LA LITERATURA, 32</t>
  </si>
  <si>
    <t>cscampayo@hotmail.com</t>
  </si>
  <si>
    <t>05128736N</t>
  </si>
  <si>
    <t>GOMEZ RIQUELME</t>
  </si>
  <si>
    <t>JOSE LUIS</t>
  </si>
  <si>
    <t>C / Ntra sra de la esperanza 10</t>
  </si>
  <si>
    <t>joseluis1965@hotmail.com</t>
  </si>
  <si>
    <t>05130105R</t>
  </si>
  <si>
    <t>MORENO PARRA</t>
  </si>
  <si>
    <t>ELOY MIGUEL</t>
  </si>
  <si>
    <t>C/ EL SALVADOR, 16</t>
  </si>
  <si>
    <t>eloymoreno2@gmail.com</t>
  </si>
  <si>
    <t>05131374M</t>
  </si>
  <si>
    <t>CONCHAN BALLESTEROS</t>
  </si>
  <si>
    <t>Hermanos Quinterro 26</t>
  </si>
  <si>
    <t>carmenlavallesol@hotmail.com</t>
  </si>
  <si>
    <t>05132496T</t>
  </si>
  <si>
    <t>Roldan Pastor</t>
  </si>
  <si>
    <t>Dionisio Guardiola, 10 4º B</t>
  </si>
  <si>
    <t>a.roldan@dipualba.es</t>
  </si>
  <si>
    <t>05133768B</t>
  </si>
  <si>
    <t>LOPEZ RUBIO</t>
  </si>
  <si>
    <t>OSCAR ROMERO 44</t>
  </si>
  <si>
    <t>clrubio@dipualba.es</t>
  </si>
  <si>
    <t>05137204Q</t>
  </si>
  <si>
    <t>OLIVAS GARCIA</t>
  </si>
  <si>
    <t>BERNARDINA</t>
  </si>
  <si>
    <t>C/ PABLO PICASO, Nº 22, URB. LOS OLIVOS</t>
  </si>
  <si>
    <t>02010</t>
  </si>
  <si>
    <t>LA GINETA</t>
  </si>
  <si>
    <t>oliju3105@gmail.com</t>
  </si>
  <si>
    <t>05137754Z</t>
  </si>
  <si>
    <t>PEDREGAL PRADOS</t>
  </si>
  <si>
    <t>CÁNDIDA</t>
  </si>
  <si>
    <t>Circunvalación88</t>
  </si>
  <si>
    <t>nemesios@gmail.com</t>
  </si>
  <si>
    <t>05138434G</t>
  </si>
  <si>
    <t>Onsurbe Ramírez</t>
  </si>
  <si>
    <t>Ignacio</t>
  </si>
  <si>
    <t>Arquitecto Julio Carrilero, 48 b - 6º d</t>
  </si>
  <si>
    <t>ionsurbe@telefonica.net</t>
  </si>
  <si>
    <t>05140045M</t>
  </si>
  <si>
    <t>SARRIO TIERRASECA</t>
  </si>
  <si>
    <t>C/ CID, 8, 2º A</t>
  </si>
  <si>
    <t>begonagvalcarcel@hotmail.com</t>
  </si>
  <si>
    <t>05140403H</t>
  </si>
  <si>
    <t>SANCHEZ REYES</t>
  </si>
  <si>
    <t>NEMESIO</t>
  </si>
  <si>
    <t>Circunvalación 88</t>
  </si>
  <si>
    <t>05144376N</t>
  </si>
  <si>
    <t>LÓPEZ BARBERO</t>
  </si>
  <si>
    <t>NTRA. SRA. DE LA ESPERANZA, 10</t>
  </si>
  <si>
    <t>antonia.lopez@uclm.es</t>
  </si>
  <si>
    <t>MARTINEZ CANO</t>
  </si>
  <si>
    <t>RAFAEL</t>
  </si>
  <si>
    <t>05153019F</t>
  </si>
  <si>
    <t>García Nohales</t>
  </si>
  <si>
    <t>Francisca</t>
  </si>
  <si>
    <t>P. circunvalación  109  2ºa</t>
  </si>
  <si>
    <t>paquigar1@hotmail.com</t>
  </si>
  <si>
    <t>05153276B</t>
  </si>
  <si>
    <t>Oscar Romero 44</t>
  </si>
  <si>
    <t>cl.rubio@dipualba.es</t>
  </si>
  <si>
    <t>MELCHOR DE MACANAZ, 1 - 2ºC</t>
  </si>
  <si>
    <t>05154222Z</t>
  </si>
  <si>
    <t>GARRIDO VALERA</t>
  </si>
  <si>
    <t>MARÍA ENCARNA</t>
  </si>
  <si>
    <t>PRINCESA, 3 Duplicado. Apto. 401</t>
  </si>
  <si>
    <t>28008</t>
  </si>
  <si>
    <t>MADRID</t>
  </si>
  <si>
    <t>mari.encar@hotmail.com</t>
  </si>
  <si>
    <t>05155380E</t>
  </si>
  <si>
    <t xml:space="preserve">REOLID MAS </t>
  </si>
  <si>
    <t>MARIA ANGELES</t>
  </si>
  <si>
    <t>MUÑOZ SECA, 20</t>
  </si>
  <si>
    <t>Angeles.Reolid@uclm.es</t>
  </si>
  <si>
    <t>05157121S</t>
  </si>
  <si>
    <t>López González</t>
  </si>
  <si>
    <t>05157908C</t>
  </si>
  <si>
    <t xml:space="preserve">Tendero Molina </t>
  </si>
  <si>
    <t>Antonia</t>
  </si>
  <si>
    <t>05158064S</t>
  </si>
  <si>
    <t>ROLDAN LOPEZ</t>
  </si>
  <si>
    <t>JOAQUIN</t>
  </si>
  <si>
    <t>C/ LITERATURA, 28</t>
  </si>
  <si>
    <t>joaquin.roldan@correo.aeat.es</t>
  </si>
  <si>
    <t>05158564D</t>
  </si>
  <si>
    <t>Abellán Ballesteros</t>
  </si>
  <si>
    <t>Mar</t>
  </si>
  <si>
    <t>Victor Hugo 1, 4º</t>
  </si>
  <si>
    <t>marabellan@gmail.com</t>
  </si>
  <si>
    <t>05158668K</t>
  </si>
  <si>
    <t>Escoto Romaní</t>
  </si>
  <si>
    <t>Ramón</t>
  </si>
  <si>
    <t>C/ Tinte 36</t>
  </si>
  <si>
    <t>escodent@hotmail.es</t>
  </si>
  <si>
    <t>05159687M</t>
  </si>
  <si>
    <t>Sanz López</t>
  </si>
  <si>
    <t>Margarita</t>
  </si>
  <si>
    <t>Ciudad Real, 5</t>
  </si>
  <si>
    <t>margasanzlo@gmail.com</t>
  </si>
  <si>
    <t>05160413H</t>
  </si>
  <si>
    <t>C/ PEREZ GALDOS,  Nº  49 – 1º  DERCH.</t>
  </si>
  <si>
    <t>05160440E</t>
  </si>
  <si>
    <t>RODRIGUEZ RAMIREZ</t>
  </si>
  <si>
    <t>JUAN</t>
  </si>
  <si>
    <t>C/ SAN LUIS, 2 , 1º DCHA.</t>
  </si>
  <si>
    <t>rodriguezramirezjuan@gmail.com</t>
  </si>
  <si>
    <t>05161711M</t>
  </si>
  <si>
    <t>DELGADO PIQUERAS</t>
  </si>
  <si>
    <t>LITERATURA,  37</t>
  </si>
  <si>
    <t>francisco.delgado@uclm.es</t>
  </si>
  <si>
    <t>05163914T</t>
  </si>
  <si>
    <t>GIL JIMENEZ</t>
  </si>
  <si>
    <t>C/ San Agustín, 23</t>
  </si>
  <si>
    <t>pgili@jccm.es</t>
  </si>
  <si>
    <t>BLAZQUEZ MERINO</t>
  </si>
  <si>
    <t>MARIA ISABEL</t>
  </si>
  <si>
    <t>05164787E</t>
  </si>
  <si>
    <t>05165242V</t>
  </si>
  <si>
    <t>MANUEL</t>
  </si>
  <si>
    <t>LERIDA, 54   3ºG</t>
  </si>
  <si>
    <t>05166091S</t>
  </si>
  <si>
    <t>GONZÁLEZ MARTÍNEZ</t>
  </si>
  <si>
    <t>JOSÉ LUIS</t>
  </si>
  <si>
    <t>C/ DON QUIJOTE, 17, 4º H</t>
  </si>
  <si>
    <t>JLUISON@LIVE.COM</t>
  </si>
  <si>
    <t>05166300V</t>
  </si>
  <si>
    <t>ALDEHUELA LEON</t>
  </si>
  <si>
    <t>ROSARIO</t>
  </si>
  <si>
    <t>rosario.aldehuela@uclm.es</t>
  </si>
  <si>
    <t>05168136J</t>
  </si>
  <si>
    <t>Aurora</t>
  </si>
  <si>
    <t>05168342F</t>
  </si>
  <si>
    <t>MORENO DIAZ</t>
  </si>
  <si>
    <t>JOSÉ JUAN</t>
  </si>
  <si>
    <t>BENAVENTE, 5</t>
  </si>
  <si>
    <t>picotobarra@hotmail.es</t>
  </si>
  <si>
    <t>05168652T</t>
  </si>
  <si>
    <t>MORAGA GONZALEZ</t>
  </si>
  <si>
    <t>JESUS MARIA</t>
  </si>
  <si>
    <t>PASEO CIRCUNVALACIÓN, 90-B, 2º E</t>
  </si>
  <si>
    <t>jeveredu@ono.com</t>
  </si>
  <si>
    <t>05169997B</t>
  </si>
  <si>
    <t>PEÑARRUBIA BLASCO</t>
  </si>
  <si>
    <t>FELISA</t>
  </si>
  <si>
    <t>C/ RAMÓN Y CAJAL, 42</t>
  </si>
  <si>
    <t>fpeb44@gmail.com</t>
  </si>
  <si>
    <t>05171710E</t>
  </si>
  <si>
    <t>FERNANDEZ SANCHEZ</t>
  </si>
  <si>
    <t>C/ BAÑOS, 41-5</t>
  </si>
  <si>
    <t>andresgineta_63@hotmail.com</t>
  </si>
  <si>
    <t>05171895T</t>
  </si>
  <si>
    <t>JIMÉNEZ GARCÍA</t>
  </si>
  <si>
    <t>JOSÉ JULIAN</t>
  </si>
  <si>
    <t>RAMÓN Y CAJAL, 2 - 4º</t>
  </si>
  <si>
    <t>josejulianjimenezgarcia@yahoo.es</t>
  </si>
  <si>
    <t>GIMENA PAÑOS</t>
  </si>
  <si>
    <t>MARÍA ROSA</t>
  </si>
  <si>
    <t>AVDA. DE ESPAÑA, 18 - 3º A</t>
  </si>
  <si>
    <t>05191455X</t>
  </si>
  <si>
    <t>MARTINEZ PICAZO</t>
  </si>
  <si>
    <t>MARIA LLANOS</t>
  </si>
  <si>
    <t>LERIDA 50</t>
  </si>
  <si>
    <t>mariap.mpicazo@uclm.es</t>
  </si>
  <si>
    <t>05192008B</t>
  </si>
  <si>
    <t>GRANADOS NIETO</t>
  </si>
  <si>
    <t>MARIA CONSUELO</t>
  </si>
  <si>
    <t>PASAJE DE ORIENTE, 3-2º CENTRO</t>
  </si>
  <si>
    <t>Consuelo.Granados@uclm.es</t>
  </si>
  <si>
    <t>05192320R</t>
  </si>
  <si>
    <t>PEINADO FELIPE</t>
  </si>
  <si>
    <t>Av. Ramón y Cajal, 16-2ºF</t>
  </si>
  <si>
    <t>jepeinfel@gmail.com</t>
  </si>
  <si>
    <t>HUEDO MARTINEZ</t>
  </si>
  <si>
    <t>ISAAC PERAL, 23</t>
  </si>
  <si>
    <t>05193523P</t>
  </si>
  <si>
    <t>GRACIA ALFARO</t>
  </si>
  <si>
    <t>HORACIO</t>
  </si>
  <si>
    <t>Hermanos Villar 38</t>
  </si>
  <si>
    <t>canicosa5@gmail.com</t>
  </si>
  <si>
    <t>05195666N</t>
  </si>
  <si>
    <t xml:space="preserve">Jurado Martínez </t>
  </si>
  <si>
    <t>Mª. José</t>
  </si>
  <si>
    <t>Pasaje de la Posada, 4- 2A</t>
  </si>
  <si>
    <t>jurado2@gmail.com</t>
  </si>
  <si>
    <t>05195847D</t>
  </si>
  <si>
    <t>LÓPEZ COLLADO</t>
  </si>
  <si>
    <t xml:space="preserve">JOSE LUIS </t>
  </si>
  <si>
    <t xml:space="preserve">HERVÁS MARCIANO </t>
  </si>
  <si>
    <t>05196621D</t>
  </si>
  <si>
    <t xml:space="preserve">BUENO MAS </t>
  </si>
  <si>
    <t>LAURA CRISTINA</t>
  </si>
  <si>
    <t>AVDA JULIO CARRILERO 34</t>
  </si>
  <si>
    <t>05198121Y</t>
  </si>
  <si>
    <t>GARCIA GONZALEZ</t>
  </si>
  <si>
    <t>JOSEFA</t>
  </si>
  <si>
    <t>C/ PÉREZ PASTOR, 47</t>
  </si>
  <si>
    <t>gargonzalez@gmail.com</t>
  </si>
  <si>
    <t>GARCÍA LUNA</t>
  </si>
  <si>
    <t>ALCALDE CONANGLA, 18 - 7º C</t>
  </si>
  <si>
    <t>cayetanog@sescan,org</t>
  </si>
  <si>
    <t>05644355V</t>
  </si>
  <si>
    <t>Cano Mendoza</t>
  </si>
  <si>
    <t>vicente</t>
  </si>
  <si>
    <t>Octavio cuartero 57</t>
  </si>
  <si>
    <t>ARQUITECTO JULIO CARRILERO, 34</t>
  </si>
  <si>
    <t>06234052V</t>
  </si>
  <si>
    <t>COBO ESPINOSA</t>
  </si>
  <si>
    <t>C/ BLASCO IBAÑEZ, 70</t>
  </si>
  <si>
    <t>mercobespi@yahoo.es</t>
  </si>
  <si>
    <t>06267503A</t>
  </si>
  <si>
    <t>OCHOA VILLALBA</t>
  </si>
  <si>
    <t>OCTAVIO CUARTERO, 25</t>
  </si>
  <si>
    <t>karmn8av@yahoo.es</t>
  </si>
  <si>
    <t>07539775F</t>
  </si>
  <si>
    <t>GOMEZ MUÑOZ</t>
  </si>
  <si>
    <t>MARIA ELVIRA</t>
  </si>
  <si>
    <t>C/Dr.Ferran,32 2º</t>
  </si>
  <si>
    <t>elvgom@gmail.com</t>
  </si>
  <si>
    <t>07540961C</t>
  </si>
  <si>
    <t xml:space="preserve">RIOS ROSAS   54 </t>
  </si>
  <si>
    <t>margandona@fomento.es</t>
  </si>
  <si>
    <t>07541312A</t>
  </si>
  <si>
    <t xml:space="preserve">RAMÍREZ GÓMEZ </t>
  </si>
  <si>
    <t>CUENCA, 12 - 8º D</t>
  </si>
  <si>
    <t>07541424T</t>
  </si>
  <si>
    <t>MORAGA MAESTRE</t>
  </si>
  <si>
    <t>Cronista mateo y Sotos 32</t>
  </si>
  <si>
    <t>miguelancha@hotmail.es</t>
  </si>
  <si>
    <t>VILLANUEVA GONZÁLEZ</t>
  </si>
  <si>
    <t>VEREDA DE JAEN, 7 - ATICO E</t>
  </si>
  <si>
    <t>ALFÁRO FERNÁNDEZ</t>
  </si>
  <si>
    <t>DOCTOR GALIACHO, 3 - 2º K</t>
  </si>
  <si>
    <t>07543711X</t>
  </si>
  <si>
    <t>GARCIA MUÑOZ</t>
  </si>
  <si>
    <t>JOSE JULIAN</t>
  </si>
  <si>
    <t>C/ ARQUITECTO FERNÁNDEZ, 33</t>
  </si>
  <si>
    <t>josejulian.garcia@uclm.es</t>
  </si>
  <si>
    <t>07544290Z</t>
  </si>
  <si>
    <t>C/ JOSÉ ZORRILA, 13, 2º C</t>
  </si>
  <si>
    <t>07544580M</t>
  </si>
  <si>
    <t xml:space="preserve">PEREZ AGUILAR </t>
  </si>
  <si>
    <t>perezaguilar 472gmail.com</t>
  </si>
  <si>
    <t>07545105R</t>
  </si>
  <si>
    <t>RAMIREZ GARCIA</t>
  </si>
  <si>
    <t>C/ MADRES DE LA PLAZA DE MAYO, 2-3B</t>
  </si>
  <si>
    <t>rami02525@hotmail.com</t>
  </si>
  <si>
    <t>07545283H</t>
  </si>
  <si>
    <t>Jaen Espada</t>
  </si>
  <si>
    <t>Sergio</t>
  </si>
  <si>
    <t>Victorero Gomez</t>
  </si>
  <si>
    <t>Alicia</t>
  </si>
  <si>
    <t>C/Luis Badia, 87-2ºD</t>
  </si>
  <si>
    <t>alivigom@gmail.com</t>
  </si>
  <si>
    <t>GÁLVEZ SARRIÓN</t>
  </si>
  <si>
    <t>HERREROS, 45 - 4ºA</t>
  </si>
  <si>
    <t>FAUSTINA</t>
  </si>
  <si>
    <t>CÓRDOBA,67 - 2º D</t>
  </si>
  <si>
    <t>07547717Z</t>
  </si>
  <si>
    <t>Nieves</t>
  </si>
  <si>
    <t>Francisco Pizarro, 47 - 7 derecha</t>
  </si>
  <si>
    <t>nievesjm@hotmail.com</t>
  </si>
  <si>
    <t>07547772A</t>
  </si>
  <si>
    <t xml:space="preserve">Molle Tarsicio </t>
  </si>
  <si>
    <t>tmolle@hotmail.com</t>
  </si>
  <si>
    <t>07548655D</t>
  </si>
  <si>
    <t>07550148F</t>
  </si>
  <si>
    <t>Sánchez Verdejo</t>
  </si>
  <si>
    <t>Toñi</t>
  </si>
  <si>
    <t>Doctor García Reyes, 7</t>
  </si>
  <si>
    <t>toni1603@hotmail.com</t>
  </si>
  <si>
    <t>07550211R</t>
  </si>
  <si>
    <t>CATALAN VILLA</t>
  </si>
  <si>
    <t>AVDA. MENÉDEZ PIDAL, 20, 4º</t>
  </si>
  <si>
    <t>mjcv-16@hotmail.com</t>
  </si>
  <si>
    <t>07551254D</t>
  </si>
  <si>
    <t>Toboso Medrano</t>
  </si>
  <si>
    <t>Samuel</t>
  </si>
  <si>
    <t>C/Caba Nº31</t>
  </si>
  <si>
    <t>07553451K</t>
  </si>
  <si>
    <t>Pérez Gómez</t>
  </si>
  <si>
    <t>Maria Luisa</t>
  </si>
  <si>
    <t>C/Luis Herreros Nº1</t>
  </si>
  <si>
    <t>osguija@gmail.com</t>
  </si>
  <si>
    <t>07555086T</t>
  </si>
  <si>
    <t>PEREZ GALDOS  41</t>
  </si>
  <si>
    <t>cristinaam80@gmail.com</t>
  </si>
  <si>
    <t>07556275Q</t>
  </si>
  <si>
    <t>CLARA NIEVES</t>
  </si>
  <si>
    <t>C/ ORO, 31</t>
  </si>
  <si>
    <t>ALBCETE</t>
  </si>
  <si>
    <t>claradelos@yahoo.es</t>
  </si>
  <si>
    <t>PONCE ABAD</t>
  </si>
  <si>
    <t>FRANCISCO JAVIER</t>
  </si>
  <si>
    <t>CERVANTES 12  3º</t>
  </si>
  <si>
    <t>QUEREDA GÓMEZ</t>
  </si>
  <si>
    <t>PADRE ROMANO, 15 - 6º C</t>
  </si>
  <si>
    <t>07561244V</t>
  </si>
  <si>
    <t>MORAGA GARCIA</t>
  </si>
  <si>
    <t>ADOLFO</t>
  </si>
  <si>
    <t>PASEO DE LA CUBA, 6 5A</t>
  </si>
  <si>
    <t>GOIMOSA@HOTMAIL.COM</t>
  </si>
  <si>
    <t>07561687T</t>
  </si>
  <si>
    <t>GIL MÍNGUEZ</t>
  </si>
  <si>
    <t>MARÍA VICTORIA</t>
  </si>
  <si>
    <t>JESÚS NAZARENO, 4 - 51 B</t>
  </si>
  <si>
    <t>viclex@hotmail.com</t>
  </si>
  <si>
    <t>07564980g</t>
  </si>
  <si>
    <t>LOPEZ GOMEZ</t>
  </si>
  <si>
    <t>AURELIA</t>
  </si>
  <si>
    <t>DOCTOR FLEMING, 37  6º</t>
  </si>
  <si>
    <t>07565878M</t>
  </si>
  <si>
    <t>MORATALLA GARCIA</t>
  </si>
  <si>
    <t>JUAN MANUEL</t>
  </si>
  <si>
    <t>NTRA SRA DE CUBAS, 6 3º G</t>
  </si>
  <si>
    <t>j_moratalla@hotmail.com</t>
  </si>
  <si>
    <t>07566886R</t>
  </si>
  <si>
    <t>Corredor Vinuesa</t>
  </si>
  <si>
    <t>Monica</t>
  </si>
  <si>
    <t>Av.Ramón y Cajal nº 16, 2ºf</t>
  </si>
  <si>
    <t>mokovi@msn.com</t>
  </si>
  <si>
    <t>CANTÓ ROMERO</t>
  </si>
  <si>
    <t xml:space="preserve">CURA,7 </t>
  </si>
  <si>
    <t>07567452S</t>
  </si>
  <si>
    <t>REAL JIMENEZ</t>
  </si>
  <si>
    <t>EMMA</t>
  </si>
  <si>
    <t>C/ ENCUADERNADORES, 2, AT. E</t>
  </si>
  <si>
    <t>emma.real@gmail.com</t>
  </si>
  <si>
    <t>07567687T</t>
  </si>
  <si>
    <t>GIL MINGUEZ</t>
  </si>
  <si>
    <t>VICKY</t>
  </si>
  <si>
    <t>JESUS NAZARENO 4 5ºB</t>
  </si>
  <si>
    <t>07962083N</t>
  </si>
  <si>
    <t>DE LA CASA ASPERON</t>
  </si>
  <si>
    <t>ELENA</t>
  </si>
  <si>
    <t>PRIMERA LITERATURA, 11  4º</t>
  </si>
  <si>
    <t>eleotra@gmail.com</t>
  </si>
  <si>
    <t xml:space="preserve">García Fernando </t>
  </si>
  <si>
    <t>jgarf19@gmail.com</t>
  </si>
  <si>
    <t>18878924H</t>
  </si>
  <si>
    <t>Belmonte López</t>
  </si>
  <si>
    <t>Avda Castellón 25</t>
  </si>
  <si>
    <t>Benicasim</t>
  </si>
  <si>
    <t>Castellón</t>
  </si>
  <si>
    <t>20162307R</t>
  </si>
  <si>
    <t>SÁNCHEZ-GIL MARTIN</t>
  </si>
  <si>
    <t>JESÚS</t>
  </si>
  <si>
    <t>Av. Primero de Mayo, 24 - 2ºF</t>
  </si>
  <si>
    <t>solar@sangilasesores.es</t>
  </si>
  <si>
    <t>21653603T</t>
  </si>
  <si>
    <t>SERRALTA DAVIA</t>
  </si>
  <si>
    <t>c/Carnicerias 7 5º b</t>
  </si>
  <si>
    <t>encinar@ono.com</t>
  </si>
  <si>
    <t>21678213T</t>
  </si>
  <si>
    <t>MARTÍNEZ LÓPEZ</t>
  </si>
  <si>
    <t>FRANCISCO J.</t>
  </si>
  <si>
    <t>C/ LA CERCA</t>
  </si>
  <si>
    <t>02435</t>
  </si>
  <si>
    <t>SOCOVOS</t>
  </si>
  <si>
    <t>skv@gmail.com</t>
  </si>
  <si>
    <t>PLAZA DE LA CONSTITUCIÓN, 8 - 4º C-D</t>
  </si>
  <si>
    <t>julian@pipalba.es</t>
  </si>
  <si>
    <t>22664313K</t>
  </si>
  <si>
    <t>LASERNA FERNÁNDEZ</t>
  </si>
  <si>
    <t>SANTIAGO</t>
  </si>
  <si>
    <t>C/ CRISTÓBAL LOZANO, 33, 2º</t>
  </si>
  <si>
    <t>spaincenter@spaincenter.org</t>
  </si>
  <si>
    <t>24204465R</t>
  </si>
  <si>
    <t>AMEZCUA RECOVER</t>
  </si>
  <si>
    <t>LITERATURA, 30</t>
  </si>
  <si>
    <t>24306254S</t>
  </si>
  <si>
    <t>Segovia Gil</t>
  </si>
  <si>
    <t xml:space="preserve"> Mª Isabel</t>
  </si>
  <si>
    <t>C/Batalla del Salado nº 39 3ºB</t>
  </si>
  <si>
    <t>msegovia_gil@hotmail.com</t>
  </si>
  <si>
    <t>26184419F</t>
  </si>
  <si>
    <t>Sandoval Parrado</t>
  </si>
  <si>
    <t>Mª. Teresa</t>
  </si>
  <si>
    <t>Laurel, 9 - 1º B</t>
  </si>
  <si>
    <t>terexa.sp@gmail.com</t>
  </si>
  <si>
    <t>27383920M</t>
  </si>
  <si>
    <t>PALOMEQUE RODRÍGUEZ</t>
  </si>
  <si>
    <t>MARÍA TERESA</t>
  </si>
  <si>
    <t>CERVANTES</t>
  </si>
  <si>
    <t>maytepalomeque@gmail.com</t>
  </si>
  <si>
    <t>27464865J</t>
  </si>
  <si>
    <t>SANTOYO MORCILLO</t>
  </si>
  <si>
    <t>Joaquin Quijada 10</t>
  </si>
  <si>
    <t>jolu.yollo@yahoo.es</t>
  </si>
  <si>
    <t>29174365S</t>
  </si>
  <si>
    <t>CALVO MARTINEZ</t>
  </si>
  <si>
    <t>CAROLINA</t>
  </si>
  <si>
    <t>Molina de Segura</t>
  </si>
  <si>
    <t>Murcia</t>
  </si>
  <si>
    <t>34947954Y</t>
  </si>
  <si>
    <t>GONZALEZ GONZALEZ</t>
  </si>
  <si>
    <t>CONCEPCIÓN</t>
  </si>
  <si>
    <t>DR vallejo Nájera 25</t>
  </si>
  <si>
    <t>28055</t>
  </si>
  <si>
    <t>Madrid</t>
  </si>
  <si>
    <t>gonzalezber25@gmail.com</t>
  </si>
  <si>
    <t>443377128P</t>
  </si>
  <si>
    <t>Villalba Agudo</t>
  </si>
  <si>
    <t>Julián</t>
  </si>
  <si>
    <t>Pedro Coca 12 3ºIzq</t>
  </si>
  <si>
    <t>ocrion@gmail.com</t>
  </si>
  <si>
    <t>44375949W</t>
  </si>
  <si>
    <t>VELASCO HONRUBIA</t>
  </si>
  <si>
    <t>HERMANOS PINZÓN,54,1º</t>
  </si>
  <si>
    <t>cristinav@sescam.jccm.es</t>
  </si>
  <si>
    <t>44377128P</t>
  </si>
  <si>
    <t>Pedro Coca, 12</t>
  </si>
  <si>
    <t>44379768A</t>
  </si>
  <si>
    <t>Nuñez Llobregat</t>
  </si>
  <si>
    <t>Carlos</t>
  </si>
  <si>
    <t>C/San Antonio,Nº 4</t>
  </si>
  <si>
    <t>16196</t>
  </si>
  <si>
    <t>VILLAR DE OLALLA</t>
  </si>
  <si>
    <t>CUENCA</t>
  </si>
  <si>
    <t>carlosllobregat@gmail.com</t>
  </si>
  <si>
    <t>CORDOBA, 67 - 2º D</t>
  </si>
  <si>
    <t>crisalfabel@hotmai.com</t>
  </si>
  <si>
    <t>44381474F</t>
  </si>
  <si>
    <t>CANTOS CEBRIAN</t>
  </si>
  <si>
    <t>FLORA Mª</t>
  </si>
  <si>
    <t>Mayor 9</t>
  </si>
  <si>
    <t>44382844C</t>
  </si>
  <si>
    <t>LOPEZ DONATE</t>
  </si>
  <si>
    <t>VERSABIA</t>
  </si>
  <si>
    <t>PASEO CIRCUNVALACIÓN, 90 B</t>
  </si>
  <si>
    <t>44383506S</t>
  </si>
  <si>
    <t>TENDERO BARCELO</t>
  </si>
  <si>
    <t>OCTAVIO</t>
  </si>
  <si>
    <t>C/ NTRA. SRA. DE LA VICTORIA, 16, 11 IZQ</t>
  </si>
  <si>
    <t>ocbarcelo@hotmail.com</t>
  </si>
  <si>
    <t>44385472A</t>
  </si>
  <si>
    <t>GOMEZ PICAZO</t>
  </si>
  <si>
    <t>C/ BLASCO IBÁÑEZ, 22</t>
  </si>
  <si>
    <t>44386892C</t>
  </si>
  <si>
    <t>JIMENEZ GARCIA</t>
  </si>
  <si>
    <t>C/ SAN LUIS, 2, 1º DCHA</t>
  </si>
  <si>
    <t>44388019C</t>
  </si>
  <si>
    <t>BERNABE SANCHEZ</t>
  </si>
  <si>
    <t>MARIA CARMEN</t>
  </si>
  <si>
    <t>C/ MAYOR, 21</t>
  </si>
  <si>
    <t>02120</t>
  </si>
  <si>
    <t>PEÑAS DE4 SAN PEDRO</t>
  </si>
  <si>
    <t>44389186Z</t>
  </si>
  <si>
    <t>PASTOR JUAN</t>
  </si>
  <si>
    <t>MªROSARIO</t>
  </si>
  <si>
    <t>Carnicerias 1</t>
  </si>
  <si>
    <t>44390810M</t>
  </si>
  <si>
    <t>IZQUIERDO MARTINEZ</t>
  </si>
  <si>
    <t>SONIA</t>
  </si>
  <si>
    <t>feria, 135, 5ºk</t>
  </si>
  <si>
    <t>soni.izquierdo@gmail.com</t>
  </si>
  <si>
    <t>44391712X</t>
  </si>
  <si>
    <t>GARCIA VALCARCEL</t>
  </si>
  <si>
    <t>MARIA CRUZ</t>
  </si>
  <si>
    <t>CARRETERA, 6</t>
  </si>
  <si>
    <t>PEÑAS DE SAN PEDRO</t>
  </si>
  <si>
    <t>44392574K</t>
  </si>
  <si>
    <t>HERREROS MARTINEZ-FALERO</t>
  </si>
  <si>
    <t>San agustin 19</t>
  </si>
  <si>
    <t>gemisab@hotmail.com</t>
  </si>
  <si>
    <t>MIGUEL ÁNGEL</t>
  </si>
  <si>
    <t>BLASCO DE GARAY, 5 - 2º IZDA.</t>
  </si>
  <si>
    <t>miguelangel.moreno@uclm.es</t>
  </si>
  <si>
    <t>44397458Y</t>
  </si>
  <si>
    <t>CORREDOR VINUESA</t>
  </si>
  <si>
    <t> BEGOÑA</t>
  </si>
  <si>
    <t>nieremberg 6 4º 4ª</t>
  </si>
  <si>
    <t>bcorredorvinuesa@yahoo.es</t>
  </si>
  <si>
    <t>44793382P</t>
  </si>
  <si>
    <t>MELGOSO GIMENEZ</t>
  </si>
  <si>
    <t>C/TOMAS PRIETO, 4 2ºB</t>
  </si>
  <si>
    <t>45553569E</t>
  </si>
  <si>
    <t>ESCAMILLA MAÑAS</t>
  </si>
  <si>
    <t>Carretera de Jaén nº 96 - 5º</t>
  </si>
  <si>
    <t>jaskevic@hotmail.com</t>
  </si>
  <si>
    <t>46712399C</t>
  </si>
  <si>
    <t>Huerta Sánchez </t>
  </si>
  <si>
    <t>Ramón Gómez redondo, 18</t>
  </si>
  <si>
    <t>47050305X</t>
  </si>
  <si>
    <t>LOPEZ CLEMENTE</t>
  </si>
  <si>
    <t>FELI</t>
  </si>
  <si>
    <t>Viregen del Pilar 25</t>
  </si>
  <si>
    <t>feliliopezclemente@hotmail.com</t>
  </si>
  <si>
    <t>47055545Y</t>
  </si>
  <si>
    <t>VALLS CANTOS </t>
  </si>
  <si>
    <t>AMPARO</t>
  </si>
  <si>
    <t>Avd Gregorio Arcos nº5 4ºA</t>
  </si>
  <si>
    <t>47057147K</t>
  </si>
  <si>
    <t>Morcillo Gonzalez</t>
  </si>
  <si>
    <t>Roberto </t>
  </si>
  <si>
    <t>Carmen Ibañez 4b, bajo izq</t>
  </si>
  <si>
    <t>47058034b</t>
  </si>
  <si>
    <t xml:space="preserve">MARTINEZ MONSALVE </t>
  </si>
  <si>
    <t>ISABEL</t>
  </si>
  <si>
    <t>MAGALLANES, 5</t>
  </si>
  <si>
    <t>Ixmelibea@hotmail.com</t>
  </si>
  <si>
    <t>47059284L</t>
  </si>
  <si>
    <t>DIAZ TEJADA</t>
  </si>
  <si>
    <t>NOEMI</t>
  </si>
  <si>
    <t>CTRA CUENCA- TRAGACETE KM 7</t>
  </si>
  <si>
    <t>47061604Q</t>
  </si>
  <si>
    <t>JIMENEZ MARTINEZ</t>
  </si>
  <si>
    <t>ALEJANDRO</t>
  </si>
  <si>
    <t>Paseo de la Libertad 16</t>
  </si>
  <si>
    <t>CONTACTO@TOPTONER.ES</t>
  </si>
  <si>
    <t>47064162K</t>
  </si>
  <si>
    <t>ORTEGA PICAZO</t>
  </si>
  <si>
    <t>MARCELO</t>
  </si>
  <si>
    <t>C/ ENCUADERNADORES, 2, ÁTICO 1</t>
  </si>
  <si>
    <t>quetepulas@hotmail.com</t>
  </si>
  <si>
    <t>47064745Y</t>
  </si>
  <si>
    <t>MAÑAS MONTES</t>
  </si>
  <si>
    <t>GEMA</t>
  </si>
  <si>
    <t>C/ Cruz 14</t>
  </si>
  <si>
    <t>47065443Z</t>
  </si>
  <si>
    <t>Gonzalez Lopez</t>
  </si>
  <si>
    <t>Jose Miguel</t>
  </si>
  <si>
    <t>Alfonso Iniesta 24</t>
  </si>
  <si>
    <t>47065648N</t>
  </si>
  <si>
    <t>CUEVAS NAVIO</t>
  </si>
  <si>
    <t>LUISA</t>
  </si>
  <si>
    <t>C/Arroyo, s/n</t>
  </si>
  <si>
    <t>02360</t>
  </si>
  <si>
    <t>Bienservida</t>
  </si>
  <si>
    <t>47067633L</t>
  </si>
  <si>
    <t>NAVALON CARLOS</t>
  </si>
  <si>
    <t>FEDERICO GARCIA LORCA Nº 26- 2º PORTAL - 1º IZQ</t>
  </si>
  <si>
    <t>47067663L</t>
  </si>
  <si>
    <t>Navalón Carlos</t>
  </si>
  <si>
    <t>Enrique</t>
  </si>
  <si>
    <t>María Zambrano, 1 - 5 E</t>
  </si>
  <si>
    <t>kikenavalon@gmail.com</t>
  </si>
  <si>
    <t>47067886L</t>
  </si>
  <si>
    <t>C/ROSARIO, 107, 1º IZQ.</t>
  </si>
  <si>
    <t>47067926J</t>
  </si>
  <si>
    <t>CABAÑERO SIMARRO</t>
  </si>
  <si>
    <t>BELÉN</t>
  </si>
  <si>
    <t>C/ LINARES, 9, 3º A</t>
  </si>
  <si>
    <t>bcs81@hotmail.com</t>
  </si>
  <si>
    <t>LEÓN DE LA CRUZ</t>
  </si>
  <si>
    <t>POETA AGRAZ, 10</t>
  </si>
  <si>
    <t>47074983d</t>
  </si>
  <si>
    <t>ARTEAGA ARGANDOÑA</t>
  </si>
  <si>
    <t>MARIA</t>
  </si>
  <si>
    <t>monamaria83"hotmail.com</t>
  </si>
  <si>
    <t>47075676N</t>
  </si>
  <si>
    <t>Arribas Valdelvira</t>
  </si>
  <si>
    <t>Elena</t>
  </si>
  <si>
    <t>47076908W</t>
  </si>
  <si>
    <t xml:space="preserve"> Cañete Gomez</t>
  </si>
  <si>
    <t>Maria Isidora</t>
  </si>
  <si>
    <t>LETUR 39 4º B D</t>
  </si>
  <si>
    <t>marisi-83@hotmail.com</t>
  </si>
  <si>
    <t>47080379T</t>
  </si>
  <si>
    <t>Castellanos Serrano</t>
  </si>
  <si>
    <t>David</t>
  </si>
  <si>
    <t>C/ Raimundo Lulio 7, 2º</t>
  </si>
  <si>
    <t>47083556A</t>
  </si>
  <si>
    <t>CRUZ PARRA</t>
  </si>
  <si>
    <t>MARIA DOLORES</t>
  </si>
  <si>
    <t>M López Legazpi 43</t>
  </si>
  <si>
    <t>47085148P</t>
  </si>
  <si>
    <t>CAMPAYO LOPEZ</t>
  </si>
  <si>
    <t>DULCINEA</t>
  </si>
  <si>
    <t>C/SANTA QUITERIA, 9 2º B</t>
  </si>
  <si>
    <t>47088557J</t>
  </si>
  <si>
    <t>DE TORO VILLODRE</t>
  </si>
  <si>
    <t>JUAN ANTONIO</t>
  </si>
  <si>
    <t>C/ Virgen 30 2 piso</t>
  </si>
  <si>
    <t>juanantoniodtr1@gmail.com</t>
  </si>
  <si>
    <t>47088956K</t>
  </si>
  <si>
    <t>RODA SANCHEZ</t>
  </si>
  <si>
    <t>C/ SANTANDER, 3, 6ºG</t>
  </si>
  <si>
    <t>cristinarodasanchez@gmail.com</t>
  </si>
  <si>
    <t>47097454d</t>
  </si>
  <si>
    <t>47398900v</t>
  </si>
  <si>
    <t>SERRANO DIAZ</t>
  </si>
  <si>
    <t>FELIO</t>
  </si>
  <si>
    <t>48151000R</t>
  </si>
  <si>
    <t>AMEZCUA SÁNCHEZ</t>
  </si>
  <si>
    <t>49215588G</t>
  </si>
  <si>
    <t>SANTOYO DIAZ</t>
  </si>
  <si>
    <t>baronnegro 2000@hotmail.com</t>
  </si>
  <si>
    <t>49218565Z</t>
  </si>
  <si>
    <t>ROLDÁN  SASTRE</t>
  </si>
  <si>
    <t>FERNANDO</t>
  </si>
  <si>
    <t>LITERATURA, 28</t>
  </si>
  <si>
    <t>49311370Z</t>
  </si>
  <si>
    <t>Abdu Abdelhay</t>
  </si>
  <si>
    <t>Marabih</t>
  </si>
  <si>
    <t>49312476Q</t>
  </si>
  <si>
    <t xml:space="preserve">LORENZO LOPEZ </t>
  </si>
  <si>
    <t>ROSARIO, 77</t>
  </si>
  <si>
    <t>nagena_98@live.com</t>
  </si>
  <si>
    <t>49312477V</t>
  </si>
  <si>
    <t>LUIS</t>
  </si>
  <si>
    <t>49313834V</t>
  </si>
  <si>
    <t>GARIJO GALDÓN</t>
  </si>
  <si>
    <t>PABLO DANIEL</t>
  </si>
  <si>
    <t>QUÍMICA, 6</t>
  </si>
  <si>
    <t>5110885D</t>
  </si>
  <si>
    <t>Ibañez Ibero 1</t>
  </si>
  <si>
    <t>antoniogedisan.com</t>
  </si>
  <si>
    <t>5118491W</t>
  </si>
  <si>
    <t>JAEN SANCHEZ</t>
  </si>
  <si>
    <t>PEDRO JOSE</t>
  </si>
  <si>
    <t>C/ Rosario  107  1º iz</t>
  </si>
  <si>
    <t>pedrojjaen@hotmail.com</t>
  </si>
  <si>
    <t>5119059-H</t>
  </si>
  <si>
    <t>MAÑAS GIMENEZ,</t>
  </si>
  <si>
    <t>C\ Pedro Martínez nº 24 - 4º I</t>
  </si>
  <si>
    <t>5139450P</t>
  </si>
  <si>
    <t xml:space="preserve">SIMARRO PARDO </t>
  </si>
  <si>
    <t>51580645V</t>
  </si>
  <si>
    <t>ROLDÁN LÓPEZ</t>
  </si>
  <si>
    <t>JOAQUÍN</t>
  </si>
  <si>
    <t>51619985G</t>
  </si>
  <si>
    <t>García Luna</t>
  </si>
  <si>
    <t>Cayetano</t>
  </si>
  <si>
    <t>C/ Alcalde conangla, 18 7ºc</t>
  </si>
  <si>
    <t>cayetano@sescam.org</t>
  </si>
  <si>
    <t>52385507V</t>
  </si>
  <si>
    <t>CANO MENDOZA</t>
  </si>
  <si>
    <t>GABRIEL</t>
  </si>
  <si>
    <t>octavio cuartero 57 5</t>
  </si>
  <si>
    <t>GARCÍA VALENCIANO</t>
  </si>
  <si>
    <t>AGUSTÍN</t>
  </si>
  <si>
    <t>PASAJE DE ORIENTE, 9</t>
  </si>
  <si>
    <t>52757481N</t>
  </si>
  <si>
    <t>ÁLVAREZ ORTEGA</t>
  </si>
  <si>
    <t>ROBERTO</t>
  </si>
  <si>
    <t>GLORIETA, 12 - 2º C</t>
  </si>
  <si>
    <t>HELLÍN</t>
  </si>
  <si>
    <t>roalor73@hotmail.com</t>
  </si>
  <si>
    <t>52759423E</t>
  </si>
  <si>
    <t>LOPEZ NUÑEZ</t>
  </si>
  <si>
    <t>ANA MARIA</t>
  </si>
  <si>
    <t>SALVADOR,3</t>
  </si>
  <si>
    <t>02252</t>
  </si>
  <si>
    <t>ONTUR</t>
  </si>
  <si>
    <t>amlopezn@sescam.jccm.es</t>
  </si>
  <si>
    <t>NAVARRO RAMÍREZ</t>
  </si>
  <si>
    <t>LUIS MIGUEL</t>
  </si>
  <si>
    <t>OREGANO, 31 . BAJO C</t>
  </si>
  <si>
    <t>imnr77@gmail.com</t>
  </si>
  <si>
    <t>53140573Q</t>
  </si>
  <si>
    <t>EVA</t>
  </si>
  <si>
    <t>FEDERICO GCIA LORCA 26 2º 1</t>
  </si>
  <si>
    <t>evahc@hotmail.com</t>
  </si>
  <si>
    <t>MORENO PÉREZ</t>
  </si>
  <si>
    <t>ANDRÉS</t>
  </si>
  <si>
    <t>ASUNCIÓN, 14 - 1º A</t>
  </si>
  <si>
    <t>pitutobarra@live.com</t>
  </si>
  <si>
    <t>53142289F</t>
  </si>
  <si>
    <t>Ochoa Jimenez</t>
  </si>
  <si>
    <t>Maria Jesus</t>
  </si>
  <si>
    <t>C/Colon 23 2c</t>
  </si>
  <si>
    <t>txiki35@hotmail.es</t>
  </si>
  <si>
    <t>juancoymartinez@hotmail.com</t>
  </si>
  <si>
    <t>Tobarra</t>
  </si>
  <si>
    <t>53142618Z</t>
  </si>
  <si>
    <t>Moreno Díaz</t>
  </si>
  <si>
    <t>chule12@hotmail.com</t>
  </si>
  <si>
    <t>Herreros Cifuentes</t>
  </si>
  <si>
    <t>Marta</t>
  </si>
  <si>
    <t>C/Federico Garcia Lorca,26,2º,1ºIZQ.</t>
  </si>
  <si>
    <t>marhecI9@yahoo.es</t>
  </si>
  <si>
    <t>53144618J</t>
  </si>
  <si>
    <t>MARTÍNEZ DEL RAMO</t>
  </si>
  <si>
    <t>MARÍA</t>
  </si>
  <si>
    <t>mmdelramo@gmail.com</t>
  </si>
  <si>
    <t>53147824E</t>
  </si>
  <si>
    <t xml:space="preserve">CAMPAYO SEGURA </t>
  </si>
  <si>
    <t>BLASO IBAÑEZ  32</t>
  </si>
  <si>
    <t>53148665N</t>
  </si>
  <si>
    <t xml:space="preserve">Herrero Cifuentes </t>
  </si>
  <si>
    <t>Cinthya</t>
  </si>
  <si>
    <t>García Lorca, 26</t>
  </si>
  <si>
    <t>70508166X</t>
  </si>
  <si>
    <t xml:space="preserve">PÉREZ LÓPEZ </t>
  </si>
  <si>
    <t>HELLÍN, 24</t>
  </si>
  <si>
    <t>misi603@hotmail.com</t>
  </si>
  <si>
    <t>71695906F</t>
  </si>
  <si>
    <t>IBÁÑEZ VEGA</t>
  </si>
  <si>
    <t>ALICIA CONSUELO</t>
  </si>
  <si>
    <t>C/ HISTORIA, 40</t>
  </si>
  <si>
    <t>74479340w</t>
  </si>
  <si>
    <t>TORNERO ZAFRILLA</t>
  </si>
  <si>
    <t>MUELLE, 5  4º</t>
  </si>
  <si>
    <t>isabel.tornero@uclm.es</t>
  </si>
  <si>
    <t>74490005C</t>
  </si>
  <si>
    <t>SEVILLA ARAQUE</t>
  </si>
  <si>
    <t>CÁNDIDO</t>
  </si>
  <si>
    <t>San Alberto 6</t>
  </si>
  <si>
    <t>candidosevilla@hotmail.com</t>
  </si>
  <si>
    <t>74498070N</t>
  </si>
  <si>
    <t>CLEMENTE ORTEGA</t>
  </si>
  <si>
    <t>Hermanos Quintero, 10 - Bjo H</t>
  </si>
  <si>
    <t>aclemente@jccm.es</t>
  </si>
  <si>
    <t>74498783N</t>
  </si>
  <si>
    <t>CAMBRONERO DONATE</t>
  </si>
  <si>
    <t>JOSE MIGUEL</t>
  </si>
  <si>
    <t>CORNEJO  7</t>
  </si>
  <si>
    <t>miguel.cambronero@uclm.es</t>
  </si>
  <si>
    <t>74498881H</t>
  </si>
  <si>
    <t>LOPEZ MORAGA</t>
  </si>
  <si>
    <t>MARIA SUCESO</t>
  </si>
  <si>
    <t>mariasuceso.lopez@uclm.es</t>
  </si>
  <si>
    <t>74499870H</t>
  </si>
  <si>
    <t>SEVILLA CORTES</t>
  </si>
  <si>
    <t>C/ SGDO. CORAZÓN DE JESÚS, 52</t>
  </si>
  <si>
    <t>msevilla@alklima.es</t>
  </si>
  <si>
    <t>74509667V</t>
  </si>
  <si>
    <t>MOYA MORA</t>
  </si>
  <si>
    <t>JESUS ANTONIO</t>
  </si>
  <si>
    <t>BUEN VECINO 31</t>
  </si>
  <si>
    <t>02610</t>
  </si>
  <si>
    <t>EL BONILLO</t>
  </si>
  <si>
    <t>jesusantom@gmail.com</t>
  </si>
  <si>
    <t>74510899F</t>
  </si>
  <si>
    <t>Gras Egido</t>
  </si>
  <si>
    <t>Adoración</t>
  </si>
  <si>
    <t>AV. DE LA MANCHA, Nº 243, 7º E</t>
  </si>
  <si>
    <t>alchamani@hotmail.com</t>
  </si>
  <si>
    <t>7558955M</t>
  </si>
  <si>
    <t>QUEREDA GOMEZ</t>
  </si>
  <si>
    <t>PADRE ROMANO 15- 6º C</t>
  </si>
  <si>
    <t>7560879C</t>
  </si>
  <si>
    <t xml:space="preserve">Muñoz Saez </t>
  </si>
  <si>
    <t>DOCTOR FERRÁN, 44. 6ºIZQ.</t>
  </si>
  <si>
    <t>franmusaez@yahoo.es</t>
  </si>
  <si>
    <t>7564980G</t>
  </si>
  <si>
    <t>LÓPEZ GÓMEZ</t>
  </si>
  <si>
    <t>C/ Doctor Fleming,37, 6ºN</t>
  </si>
  <si>
    <t>77572830V</t>
  </si>
  <si>
    <t>DELICADO PEREZ</t>
  </si>
  <si>
    <t>EMILIO PASCUAL</t>
  </si>
  <si>
    <t>TRAVESÍA DE SAN MIGUEL, 1</t>
  </si>
  <si>
    <t>emilio.marzo@hotmail.com</t>
  </si>
  <si>
    <t>77573362C</t>
  </si>
  <si>
    <t>CABAÑERO RAMON</t>
  </si>
  <si>
    <t>ALFONSO</t>
  </si>
  <si>
    <t>c/ Iris, nº 15 3ºC</t>
  </si>
  <si>
    <t>ingenia@ingeniasl.es</t>
  </si>
  <si>
    <t>78703812C</t>
  </si>
  <si>
    <t>ESTESO INIESTA</t>
  </si>
  <si>
    <t>ANGELICA</t>
  </si>
  <si>
    <t>PL. DE LA MANCHA, 8, 1º A</t>
  </si>
  <si>
    <t>coralangy@gmail.com</t>
  </si>
  <si>
    <t>x4407795y</t>
  </si>
  <si>
    <t>AMAYA DELGADO</t>
  </si>
  <si>
    <t>MARLON</t>
  </si>
  <si>
    <t>madrid</t>
  </si>
  <si>
    <t>Fernando Colmenar Cabellero</t>
  </si>
  <si>
    <t>Anastasio</t>
  </si>
  <si>
    <t>Lola</t>
  </si>
  <si>
    <t>Pedro Jesús</t>
  </si>
  <si>
    <t>Peinado Sánchez</t>
  </si>
  <si>
    <t>Jaén Sánchez</t>
  </si>
  <si>
    <t>Sánchez Royo</t>
  </si>
  <si>
    <t>05162476B</t>
  </si>
  <si>
    <t>De la Rosa Pérez</t>
  </si>
  <si>
    <t>Conchi</t>
  </si>
  <si>
    <t xml:space="preserve">           ------</t>
  </si>
  <si>
    <t>Baños, 24</t>
  </si>
  <si>
    <t>74509708N</t>
  </si>
  <si>
    <t>Tolosa Garcia</t>
  </si>
  <si>
    <t>Antonio</t>
  </si>
  <si>
    <t>Carmén, 45, 2º C</t>
  </si>
  <si>
    <t>04567101Z</t>
  </si>
  <si>
    <t>Navarro Picazo</t>
  </si>
  <si>
    <t>Pilar</t>
  </si>
  <si>
    <t>Angel, 18</t>
  </si>
  <si>
    <t>05155682W</t>
  </si>
  <si>
    <t>Lorenzo Garcia</t>
  </si>
  <si>
    <t>Baños, 19, 2º</t>
  </si>
  <si>
    <t>24261361H</t>
  </si>
  <si>
    <t>Gámez Morales</t>
  </si>
  <si>
    <t>Inmaculada</t>
  </si>
  <si>
    <t>Ctra. Madrid, 28, 3º C</t>
  </si>
  <si>
    <t>74508264V</t>
  </si>
  <si>
    <t xml:space="preserve">Rubio Losa </t>
  </si>
  <si>
    <t>Caridad</t>
  </si>
  <si>
    <t>Pza. Puente de Madera, 1, 3ºD</t>
  </si>
  <si>
    <t>44375878T</t>
  </si>
  <si>
    <t>Monsalve Naharro</t>
  </si>
  <si>
    <t>Rosa María</t>
  </si>
  <si>
    <t>05171607B</t>
  </si>
  <si>
    <t>Alarcon Martinéz</t>
  </si>
  <si>
    <t>Estrella</t>
  </si>
  <si>
    <t>Gerardo Diego, 7</t>
  </si>
  <si>
    <t>05166938B</t>
  </si>
  <si>
    <t>Reyes Rubio Garcia</t>
  </si>
  <si>
    <t>Emiliano</t>
  </si>
  <si>
    <t>07558933Y</t>
  </si>
  <si>
    <t>Rubio Garcia</t>
  </si>
  <si>
    <t>Ernesto</t>
  </si>
  <si>
    <t>05146090R</t>
  </si>
  <si>
    <t>Guevara Andrés</t>
  </si>
  <si>
    <t>Pablo Medina, 14</t>
  </si>
  <si>
    <t>05142634H</t>
  </si>
  <si>
    <t>Torres Molina</t>
  </si>
  <si>
    <t>Amelia</t>
  </si>
  <si>
    <t>Miguel Sánchez Flor, 27</t>
  </si>
  <si>
    <t>47070872S</t>
  </si>
  <si>
    <t>LOPEZ MADRONA</t>
  </si>
  <si>
    <t>51101048Q</t>
  </si>
  <si>
    <t>BAEZA ALBA</t>
  </si>
  <si>
    <t>MIGUEL ANGEL</t>
  </si>
  <si>
    <t>27487907D</t>
  </si>
  <si>
    <t>ORTEGA GUILLAMON</t>
  </si>
  <si>
    <t>PURI</t>
  </si>
  <si>
    <t>CL SAN FERNANDO, 10, 3ºA</t>
  </si>
  <si>
    <t>53142321Q</t>
  </si>
  <si>
    <t>COY MARTINEZ</t>
  </si>
  <si>
    <t>44381423W</t>
  </si>
  <si>
    <t>SAEZ ALFARO</t>
  </si>
  <si>
    <t>VIRGEN DE CORTES, 7</t>
  </si>
  <si>
    <t>09153025P</t>
  </si>
  <si>
    <t>GONZALEZ DIAZ</t>
  </si>
  <si>
    <t>c/ Zaragoza 4 2º izq</t>
  </si>
  <si>
    <t>14278724W</t>
  </si>
  <si>
    <t>SORIA ROMERO</t>
  </si>
  <si>
    <t>C\Balmes N34</t>
  </si>
  <si>
    <t>44378867E</t>
  </si>
  <si>
    <t>PEDROSA SERRANO</t>
  </si>
  <si>
    <t>HERMANOS QUINTERO Nº 1, 3º pta4</t>
  </si>
  <si>
    <t>52757121C</t>
  </si>
  <si>
    <t>ABELLAN VIZCAINO</t>
  </si>
  <si>
    <t>ANTONIO JESUS</t>
  </si>
  <si>
    <t>c/fortunato arias nº45, 2º b</t>
  </si>
  <si>
    <t>71219986A</t>
  </si>
  <si>
    <t>RUIZ FRESNADA</t>
  </si>
  <si>
    <t>CALLE SANTA GEMA 13 4ºA</t>
  </si>
  <si>
    <t>44388085V</t>
  </si>
  <si>
    <t>VILLAESCUSA NAVALON</t>
  </si>
  <si>
    <t>BEGOÑA</t>
  </si>
  <si>
    <t>Paseo de la Cuba, 12A,2A</t>
  </si>
  <si>
    <t>75672790A</t>
  </si>
  <si>
    <t>Muñoz Sánchez</t>
  </si>
  <si>
    <t>Avenida de la mancha, 243</t>
  </si>
  <si>
    <t>02510524m</t>
  </si>
  <si>
    <t>DE LA CRUZ MUÑOZ</t>
  </si>
  <si>
    <t>AVDA RAMON M. PIDAL, 10-B</t>
  </si>
  <si>
    <t>07559346M</t>
  </si>
  <si>
    <t xml:space="preserve">GARCIA JIMENEZ </t>
  </si>
  <si>
    <t>SATURNINO</t>
  </si>
  <si>
    <t>PSO CIRCUNVALACION. 80 6º</t>
  </si>
  <si>
    <t>05197530j</t>
  </si>
  <si>
    <t>SANCHEZ LOPEZ</t>
  </si>
  <si>
    <t>PIEDAD</t>
  </si>
  <si>
    <t>MACEDONIO JIMENEZ 32  1ºA</t>
  </si>
  <si>
    <t>05191784v</t>
  </si>
  <si>
    <t>RODRIGUEZ TERCERO</t>
  </si>
  <si>
    <t>JOSE DE CARBAJAL  14, 8º</t>
  </si>
  <si>
    <t>74498494e</t>
  </si>
  <si>
    <t xml:space="preserve">TOMAS SANCHEA </t>
  </si>
  <si>
    <t>ARQUITECTO FDEZ 3</t>
  </si>
  <si>
    <t>05135682n</t>
  </si>
  <si>
    <t xml:space="preserve">GIMENA DIAZ </t>
  </si>
  <si>
    <t>JUAN JOSE</t>
  </si>
  <si>
    <t>AVDA RAMON Y CAJAL 30 4º</t>
  </si>
  <si>
    <t>05195459n</t>
  </si>
  <si>
    <t xml:space="preserve">Ramon </t>
  </si>
  <si>
    <t>c/ oslo, 6 2º</t>
  </si>
  <si>
    <t>corepe11@gmail.com</t>
  </si>
  <si>
    <t>atolosagarcia@gmail.com</t>
  </si>
  <si>
    <t>mar42maria@hotmail.com</t>
  </si>
  <si>
    <t>enlorgar@gmail.com</t>
  </si>
  <si>
    <t>er-4-guila@hotmail.com</t>
  </si>
  <si>
    <t>carymovil@gmail.com</t>
  </si>
  <si>
    <t>estrella311@gmail.com</t>
  </si>
  <si>
    <t>arcoreyes@wanadoo.es</t>
  </si>
  <si>
    <t>aguevara130659@gmail.com</t>
  </si>
  <si>
    <t>Barrax</t>
  </si>
  <si>
    <t>amelitomo@gmail.com</t>
  </si>
  <si>
    <t xml:space="preserve">elisaaa_@hotmail.com. </t>
  </si>
  <si>
    <t>PURIORTGUI@YAHOO.ES</t>
  </si>
  <si>
    <t>POVEDILLA</t>
  </si>
  <si>
    <t>angelsaezalfaro@gmail.com</t>
  </si>
  <si>
    <t>antoniojabellan@geacam.com</t>
  </si>
  <si>
    <t>ROSAFRESNE83@HOTMAIL.COM</t>
  </si>
  <si>
    <t>begovillaescusanavalon@hotmail.com</t>
  </si>
  <si>
    <t>jmcruzmu@hotmail.com</t>
  </si>
  <si>
    <t>saturnino.garcia@hotmail.com</t>
  </si>
  <si>
    <t>mapichi92@hotmail.com</t>
  </si>
  <si>
    <t>t-tercero@hotmail.com</t>
  </si>
  <si>
    <t>frantosan@gamil.com</t>
  </si>
  <si>
    <t>jjgimena@hotmail.com</t>
  </si>
  <si>
    <t>TOLEDO</t>
  </si>
  <si>
    <t>jrdelgado@jccm.es</t>
  </si>
  <si>
    <t>Paseo de la Cuba 12a-2ºa</t>
  </si>
  <si>
    <t>45715905R</t>
  </si>
  <si>
    <t>MARTINEZ HELLIN, ANGELA</t>
  </si>
  <si>
    <t>C/ EL CURA nº2 4ºC</t>
  </si>
  <si>
    <t>DATOS</t>
  </si>
  <si>
    <t>48333573Q</t>
  </si>
  <si>
    <t xml:space="preserve">MOREILLO VICENTE </t>
  </si>
  <si>
    <t>C/ José Echegaray n.10, 4ºA</t>
  </si>
  <si>
    <t>53148270P</t>
  </si>
  <si>
    <t>PINAR SANCHEZ</t>
  </si>
  <si>
    <t>C/ DIEGO DE VELAZQUEZ nº2 1ºA</t>
  </si>
  <si>
    <t>xxxxxxxx1</t>
  </si>
  <si>
    <t>Martinez Sanchez</t>
  </si>
  <si>
    <t>MariCortes</t>
  </si>
  <si>
    <t>31645825X</t>
  </si>
  <si>
    <t>Alcon Jimenez</t>
  </si>
  <si>
    <t>C/ Ciudad real, N1, 6D</t>
  </si>
  <si>
    <t>pilar.alcon@uclm.es</t>
  </si>
  <si>
    <t>27429988G</t>
  </si>
  <si>
    <t>Royo Garcia</t>
  </si>
  <si>
    <t>fº javier</t>
  </si>
  <si>
    <t>C/ Yeste, Nº 11, 2I</t>
  </si>
  <si>
    <t>pacoroyo@hotmail.com</t>
  </si>
  <si>
    <t>05157590R</t>
  </si>
  <si>
    <t>GARCÉS RUBIRA</t>
  </si>
  <si>
    <t>SEBASTIÁN</t>
  </si>
  <si>
    <t>C/ LÉRIDA 50</t>
  </si>
  <si>
    <t>segarru@gmail.com</t>
  </si>
  <si>
    <t>xxxxxxxx2</t>
  </si>
  <si>
    <t>GARCÉS MARTÍNEZ, VERA</t>
  </si>
  <si>
    <t>VERA</t>
  </si>
  <si>
    <t>49209473F</t>
  </si>
  <si>
    <t>GARCÉS MARTÍNEZ</t>
  </si>
  <si>
    <t>JORGE</t>
  </si>
  <si>
    <t>5191455X</t>
  </si>
  <si>
    <t>MARTÍNEZ PICAZO</t>
  </si>
  <si>
    <t>47446008K</t>
  </si>
  <si>
    <t>MOLINA RODRÍGUEZ</t>
  </si>
  <si>
    <t>JAVIER</t>
  </si>
  <si>
    <t>Albaceta</t>
  </si>
  <si>
    <t>javi.ruso@hotmail.es</t>
  </si>
  <si>
    <t>5165559N</t>
  </si>
  <si>
    <t xml:space="preserve">ARTESEROS ROMERO </t>
  </si>
  <si>
    <t>620 72 84 24</t>
  </si>
  <si>
    <t>C/ Junco nº 12 2º</t>
  </si>
  <si>
    <t>melibea1962@hotmail.es</t>
  </si>
  <si>
    <t>5165857B</t>
  </si>
  <si>
    <t>BALLESTEROS ESCRIBANO</t>
  </si>
  <si>
    <t>FLORENCIO</t>
  </si>
  <si>
    <t>47447908N</t>
  </si>
  <si>
    <t>Escribano Pérez</t>
  </si>
  <si>
    <t>Raúl</t>
  </si>
  <si>
    <t>Ciencias de la salud, 8</t>
  </si>
  <si>
    <t>perezaguilar47@gmail.com</t>
  </si>
  <si>
    <t>53607155C</t>
  </si>
  <si>
    <t>VILLA SAIZ</t>
  </si>
  <si>
    <t>LAURA</t>
  </si>
  <si>
    <t>C/CERVANTES Nº10</t>
  </si>
  <si>
    <t>Villagarcia del Llano</t>
  </si>
  <si>
    <t>laura.vs.1987@gmail.com</t>
  </si>
  <si>
    <t>48585634C</t>
  </si>
  <si>
    <t xml:space="preserve">MONTES VILLENA </t>
  </si>
  <si>
    <t>VERONICA</t>
  </si>
  <si>
    <t>ROSARIO, 2</t>
  </si>
  <si>
    <t>vero_xiri@hotmail.com</t>
  </si>
  <si>
    <t>47095629R</t>
  </si>
  <si>
    <t xml:space="preserve">BLANCO MOYA </t>
  </si>
  <si>
    <t>AURORA</t>
  </si>
  <si>
    <t>ROSARIO, 3</t>
  </si>
  <si>
    <t>aurorablanco89@gmail.com</t>
  </si>
  <si>
    <t>04552958Q</t>
  </si>
  <si>
    <t>BLANCO CUARTERO MIGUEL</t>
  </si>
  <si>
    <t>ROSARIO, 4</t>
  </si>
  <si>
    <t>47081524H</t>
  </si>
  <si>
    <t>BLANCO MOYA VALENTINA</t>
  </si>
  <si>
    <t>VALENTINA</t>
  </si>
  <si>
    <t>ROSARIO, 5</t>
  </si>
  <si>
    <t>anitnelav17@homail.com</t>
  </si>
  <si>
    <t>47085576E</t>
  </si>
  <si>
    <t>RODRÍGUEZ CABAÑERO ALBA</t>
  </si>
  <si>
    <t>ALBA</t>
  </si>
  <si>
    <t>CALLE SAN ISIDRO 16</t>
  </si>
  <si>
    <t>alba_villagar@hotmail.com</t>
  </si>
  <si>
    <t>47068239G</t>
  </si>
  <si>
    <t>RODRÍGUEZ MARTÍNEZ OSCAR</t>
  </si>
  <si>
    <t xml:space="preserve"> OSCAR</t>
  </si>
  <si>
    <t>44837278C</t>
  </si>
  <si>
    <t xml:space="preserve">MARTÍNEZ CUENCA </t>
  </si>
  <si>
    <t>momi.85@hotmail.com</t>
  </si>
  <si>
    <t>48583615W</t>
  </si>
  <si>
    <t xml:space="preserve">LOPEZ DE LA CRUZ </t>
  </si>
  <si>
    <t>CRISTOBAL</t>
  </si>
  <si>
    <t>inmogasparrz@hotmail.com</t>
  </si>
  <si>
    <t>70520637S</t>
  </si>
  <si>
    <t xml:space="preserve">MONTERO DURAN </t>
  </si>
  <si>
    <t>PATRICIA</t>
  </si>
  <si>
    <t>patri-tebar27@hotmail.com</t>
  </si>
  <si>
    <t>04570372L</t>
  </si>
  <si>
    <t>MARTINEZ GARCÍA Mª DOLORES</t>
  </si>
  <si>
    <t>Mª DOLORES</t>
  </si>
  <si>
    <t xml:space="preserve"> </t>
  </si>
  <si>
    <t>Calle San Miguel 3</t>
  </si>
  <si>
    <t>03108125G</t>
  </si>
  <si>
    <t>DOMINGUEZ REDONDO</t>
  </si>
  <si>
    <t>C/ BERNABÉ CANTOS, 54</t>
  </si>
  <si>
    <t>39447954Z</t>
  </si>
  <si>
    <t>GONZÁLEZ GONZÁLEZ</t>
  </si>
  <si>
    <t>PASEO DR. VALLEJO NÁJERA, 25</t>
  </si>
  <si>
    <t>C/ ALCALDE GUASCH, 16</t>
  </si>
  <si>
    <t>EL CAMPELLO</t>
  </si>
  <si>
    <t>ALICENTE</t>
  </si>
  <si>
    <t>22145210M</t>
  </si>
  <si>
    <t>SANCHEZ VICENTE</t>
  </si>
  <si>
    <t>esanchezvicente@gmail.com</t>
  </si>
  <si>
    <t>44382651B</t>
  </si>
  <si>
    <t>MATIAS HERREROS</t>
  </si>
  <si>
    <t>FRANCISCO JOSÉ</t>
  </si>
  <si>
    <t>C/ BATALLA DEL SALADO, 37, 6º A</t>
  </si>
  <si>
    <t>franciscojose.matias@gmail.com</t>
  </si>
  <si>
    <t>05149628C</t>
  </si>
  <si>
    <t>CANDEL PARRA</t>
  </si>
  <si>
    <t>EDUARDO</t>
  </si>
  <si>
    <t>C/ SAN LUIS,14</t>
  </si>
  <si>
    <t>edv_ricote@hotmail.con</t>
  </si>
  <si>
    <t>04574619B</t>
  </si>
  <si>
    <t>LÓPEZ MUÑOZ</t>
  </si>
  <si>
    <t>VENANCIA</t>
  </si>
  <si>
    <t>PL. RAMÓN ROLDÁN, 1, 1º B</t>
  </si>
  <si>
    <t>venanlo@hotmail.com</t>
  </si>
  <si>
    <t>70517923S</t>
  </si>
  <si>
    <t>OLIVARES CARRION</t>
  </si>
  <si>
    <t>ALICIA</t>
  </si>
  <si>
    <t>C/ CRISTÓBAL LOZANO, 27, 1º D</t>
  </si>
  <si>
    <t>korifeo@hotmail.com</t>
  </si>
  <si>
    <t>44397877B</t>
  </si>
  <si>
    <t>QUIJANO TRIVIÑO</t>
  </si>
  <si>
    <t>C/ MARIANA PINEDA, 13, 1º B</t>
  </si>
  <si>
    <t>elenacasasjn@hotmail.com</t>
  </si>
  <si>
    <t>47074230A</t>
  </si>
  <si>
    <t>VICO GARCIA</t>
  </si>
  <si>
    <t>mcvico@sescam.jccm.es</t>
  </si>
  <si>
    <t>47058048W</t>
  </si>
  <si>
    <t>ANDRÉS PRETEL</t>
  </si>
  <si>
    <t>C/ PEREZ PASTOR, 110</t>
  </si>
  <si>
    <t>fandresp@sescam.jccm.es</t>
  </si>
  <si>
    <t>5171912V</t>
  </si>
  <si>
    <t>MARIA ROSA</t>
  </si>
  <si>
    <t>AVDA. DE ESPAÑA, 18, 6º A</t>
  </si>
  <si>
    <t>rosagimena@yahoo.es</t>
  </si>
  <si>
    <t>Plazas_30</t>
  </si>
  <si>
    <t>FAMILIA
DIRECTA</t>
  </si>
  <si>
    <t>Familia Directa "Si" para Cónyuge e Hijos Socio de Numero, no es obligatorio rellenar para Socios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</si>
</sst>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;@"/>
    <numFmt numFmtId="165" formatCode="_-* #,##0.00\ [$€-C0A]_-;\-* #,##0.00\ [$€-C0A]_-;_-* &quot;-&quot;??\ [$€-C0A]_-;_-@_-"/>
    <numFmt numFmtId="166" formatCode="_-* #,##0\ [$€-C0A]_-;\-* #,##0\ [$€-C0A]_-;_-* &quot;-&quot;??\ [$€-C0A]_-;_-@_-"/>
    <numFmt numFmtId="167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Tahoma"/>
      <family val="2"/>
    </font>
    <font>
      <b/>
      <u/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u/>
      <sz val="14"/>
      <color rgb="FF000000"/>
      <name val="Tahoma"/>
      <family val="2"/>
    </font>
    <font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Unicode MS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1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6" fontId="0" fillId="0" borderId="0" xfId="0" applyNumberFormat="1"/>
    <xf numFmtId="0" fontId="0" fillId="0" borderId="1" xfId="0" applyBorder="1"/>
    <xf numFmtId="0" fontId="4" fillId="2" borderId="1" xfId="0" applyFont="1" applyFill="1" applyBorder="1"/>
    <xf numFmtId="0" fontId="2" fillId="0" borderId="1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4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0" fillId="4" borderId="2" xfId="0" applyFill="1" applyBorder="1" applyProtection="1"/>
    <xf numFmtId="0" fontId="0" fillId="2" borderId="0" xfId="0" applyFill="1" applyBorder="1" applyProtection="1"/>
    <xf numFmtId="0" fontId="0" fillId="2" borderId="0" xfId="0" applyFill="1" applyProtection="1"/>
    <xf numFmtId="165" fontId="0" fillId="0" borderId="1" xfId="0" applyNumberFormat="1" applyBorder="1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44" fontId="3" fillId="6" borderId="3" xfId="1" applyFont="1" applyFill="1" applyBorder="1" applyProtection="1">
      <protection hidden="1"/>
    </xf>
    <xf numFmtId="44" fontId="3" fillId="6" borderId="1" xfId="1" applyFont="1" applyFill="1" applyBorder="1" applyProtection="1">
      <protection hidden="1"/>
    </xf>
    <xf numFmtId="166" fontId="0" fillId="5" borderId="1" xfId="0" applyNumberFormat="1" applyFill="1" applyBorder="1" applyProtection="1">
      <protection hidden="1"/>
    </xf>
    <xf numFmtId="44" fontId="3" fillId="0" borderId="1" xfId="1" applyFont="1" applyBorder="1" applyProtection="1">
      <protection hidden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0" borderId="0" xfId="0" applyFont="1" applyProtection="1"/>
    <xf numFmtId="0" fontId="5" fillId="0" borderId="0" xfId="0" applyFont="1" applyProtection="1"/>
    <xf numFmtId="0" fontId="4" fillId="0" borderId="1" xfId="0" applyFont="1" applyBorder="1" applyAlignment="1" applyProtection="1">
      <alignment horizontal="right"/>
    </xf>
    <xf numFmtId="0" fontId="0" fillId="0" borderId="1" xfId="0" applyBorder="1" applyProtection="1"/>
    <xf numFmtId="165" fontId="0" fillId="0" borderId="1" xfId="0" applyNumberFormat="1" applyBorder="1" applyProtection="1"/>
    <xf numFmtId="0" fontId="4" fillId="2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wrapText="1"/>
    </xf>
    <xf numFmtId="0" fontId="0" fillId="2" borderId="1" xfId="0" applyFill="1" applyBorder="1" applyProtection="1"/>
    <xf numFmtId="0" fontId="4" fillId="2" borderId="2" xfId="0" applyFont="1" applyFill="1" applyBorder="1" applyProtection="1"/>
    <xf numFmtId="0" fontId="0" fillId="2" borderId="6" xfId="0" applyFill="1" applyBorder="1" applyProtection="1"/>
    <xf numFmtId="0" fontId="0" fillId="3" borderId="5" xfId="0" applyFill="1" applyBorder="1" applyProtection="1">
      <protection locked="0"/>
    </xf>
    <xf numFmtId="0" fontId="0" fillId="3" borderId="5" xfId="0" applyFill="1" applyBorder="1" applyProtection="1"/>
    <xf numFmtId="0" fontId="0" fillId="3" borderId="6" xfId="0" applyFill="1" applyBorder="1" applyProtection="1"/>
    <xf numFmtId="0" fontId="7" fillId="3" borderId="2" xfId="0" applyFont="1" applyFill="1" applyBorder="1" applyProtection="1">
      <protection locked="0"/>
    </xf>
    <xf numFmtId="0" fontId="7" fillId="3" borderId="5" xfId="0" applyFont="1" applyFill="1" applyBorder="1" applyProtection="1"/>
    <xf numFmtId="0" fontId="7" fillId="3" borderId="6" xfId="0" applyFont="1" applyFill="1" applyBorder="1" applyProtection="1"/>
    <xf numFmtId="0" fontId="4" fillId="0" borderId="2" xfId="0" applyFont="1" applyBorder="1" applyAlignment="1" applyProtection="1">
      <alignment horizontal="right"/>
    </xf>
    <xf numFmtId="0" fontId="0" fillId="3" borderId="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/>
    <xf numFmtId="165" fontId="0" fillId="3" borderId="1" xfId="0" applyNumberFormat="1" applyFill="1" applyBorder="1" applyProtection="1">
      <protection locked="0" hidden="1"/>
    </xf>
    <xf numFmtId="165" fontId="3" fillId="5" borderId="1" xfId="1" applyNumberFormat="1" applyFont="1" applyFill="1" applyBorder="1" applyProtection="1">
      <protection hidden="1"/>
    </xf>
    <xf numFmtId="0" fontId="4" fillId="2" borderId="1" xfId="0" applyFon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left"/>
      <protection locked="0"/>
    </xf>
    <xf numFmtId="44" fontId="3" fillId="3" borderId="1" xfId="1" applyFont="1" applyFill="1" applyBorder="1" applyProtection="1">
      <protection locked="0"/>
    </xf>
    <xf numFmtId="0" fontId="0" fillId="0" borderId="1" xfId="0" applyFill="1" applyBorder="1" applyProtection="1"/>
    <xf numFmtId="0" fontId="0" fillId="5" borderId="1" xfId="0" applyFill="1" applyBorder="1" applyProtection="1">
      <protection hidden="1"/>
    </xf>
    <xf numFmtId="0" fontId="0" fillId="0" borderId="14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5" borderId="6" xfId="0" applyFill="1" applyBorder="1" applyProtection="1"/>
    <xf numFmtId="0" fontId="4" fillId="0" borderId="5" xfId="0" applyFont="1" applyBorder="1" applyAlignment="1" applyProtection="1">
      <alignment horizontal="center"/>
    </xf>
    <xf numFmtId="0" fontId="6" fillId="0" borderId="0" xfId="0" applyFont="1" applyProtection="1"/>
    <xf numFmtId="0" fontId="4" fillId="0" borderId="1" xfId="0" applyFont="1" applyBorder="1" applyProtection="1"/>
    <xf numFmtId="0" fontId="8" fillId="0" borderId="0" xfId="0" applyFont="1" applyProtection="1"/>
    <xf numFmtId="0" fontId="0" fillId="0" borderId="4" xfId="0" applyBorder="1" applyProtection="1"/>
    <xf numFmtId="0" fontId="0" fillId="6" borderId="2" xfId="0" applyFill="1" applyBorder="1" applyProtection="1"/>
    <xf numFmtId="0" fontId="0" fillId="6" borderId="5" xfId="0" applyFill="1" applyBorder="1" applyProtection="1"/>
    <xf numFmtId="0" fontId="0" fillId="6" borderId="6" xfId="0" applyFill="1" applyBorder="1" applyProtection="1"/>
    <xf numFmtId="0" fontId="0" fillId="0" borderId="9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2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10" xfId="0" applyBorder="1" applyProtection="1"/>
    <xf numFmtId="0" fontId="0" fillId="0" borderId="1" xfId="0" applyFill="1" applyBorder="1" applyProtection="1">
      <protection hidden="1"/>
    </xf>
    <xf numFmtId="0" fontId="0" fillId="0" borderId="13" xfId="0" applyFill="1" applyBorder="1" applyProtection="1">
      <protection hidden="1"/>
    </xf>
    <xf numFmtId="0" fontId="0" fillId="5" borderId="2" xfId="0" applyFill="1" applyBorder="1" applyProtection="1">
      <protection hidden="1"/>
    </xf>
    <xf numFmtId="165" fontId="0" fillId="0" borderId="1" xfId="0" applyNumberFormat="1" applyFill="1" applyBorder="1" applyProtection="1">
      <protection hidden="1"/>
    </xf>
    <xf numFmtId="165" fontId="0" fillId="5" borderId="1" xfId="0" applyNumberFormat="1" applyFill="1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44" fontId="0" fillId="0" borderId="4" xfId="0" applyNumberFormat="1" applyBorder="1" applyProtection="1">
      <protection hidden="1"/>
    </xf>
    <xf numFmtId="0" fontId="4" fillId="10" borderId="0" xfId="0" applyFont="1" applyFill="1" applyProtection="1"/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" fontId="2" fillId="11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12" borderId="0" xfId="0" applyFill="1"/>
    <xf numFmtId="0" fontId="4" fillId="2" borderId="3" xfId="0" applyFont="1" applyFill="1" applyBorder="1" applyProtection="1"/>
    <xf numFmtId="44" fontId="0" fillId="0" borderId="1" xfId="1" applyFont="1" applyBorder="1" applyProtection="1">
      <protection hidden="1"/>
    </xf>
    <xf numFmtId="44" fontId="0" fillId="0" borderId="3" xfId="1" applyFont="1" applyBorder="1" applyProtection="1">
      <protection hidden="1"/>
    </xf>
    <xf numFmtId="44" fontId="0" fillId="0" borderId="6" xfId="1" applyFont="1" applyBorder="1" applyProtection="1">
      <protection hidden="1"/>
    </xf>
    <xf numFmtId="44" fontId="0" fillId="8" borderId="1" xfId="0" applyNumberFormat="1" applyFill="1" applyBorder="1" applyProtection="1">
      <protection hidden="1"/>
    </xf>
    <xf numFmtId="44" fontId="0" fillId="9" borderId="1" xfId="1" applyFont="1" applyFill="1" applyBorder="1" applyProtection="1">
      <protection hidden="1"/>
    </xf>
    <xf numFmtId="0" fontId="0" fillId="2" borderId="2" xfId="0" applyFill="1" applyBorder="1" applyProtection="1"/>
    <xf numFmtId="0" fontId="0" fillId="2" borderId="5" xfId="0" applyFill="1" applyBorder="1" applyProtection="1"/>
    <xf numFmtId="44" fontId="4" fillId="2" borderId="6" xfId="0" applyNumberFormat="1" applyFont="1" applyFill="1" applyBorder="1" applyProtection="1">
      <protection hidden="1"/>
    </xf>
    <xf numFmtId="0" fontId="0" fillId="3" borderId="0" xfId="0" applyFill="1" applyProtection="1">
      <protection locked="0"/>
    </xf>
    <xf numFmtId="1" fontId="0" fillId="0" borderId="1" xfId="0" applyNumberFormat="1" applyBorder="1" applyProtection="1">
      <protection hidden="1"/>
    </xf>
    <xf numFmtId="43" fontId="0" fillId="0" borderId="1" xfId="2" applyFont="1" applyBorder="1" applyProtection="1">
      <protection hidden="1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0" fillId="2" borderId="23" xfId="0" applyFill="1" applyBorder="1" applyProtection="1"/>
    <xf numFmtId="0" fontId="0" fillId="0" borderId="0" xfId="0" applyFill="1" applyBorder="1" applyProtection="1"/>
    <xf numFmtId="0" fontId="4" fillId="2" borderId="23" xfId="0" applyFont="1" applyFill="1" applyBorder="1" applyAlignment="1" applyProtection="1">
      <alignment horizontal="center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11" fillId="13" borderId="24" xfId="0" applyFont="1" applyFill="1" applyBorder="1" applyAlignment="1">
      <alignment horizontal="center" vertical="center"/>
    </xf>
    <xf numFmtId="0" fontId="11" fillId="13" borderId="25" xfId="0" applyFont="1" applyFill="1" applyBorder="1" applyAlignment="1">
      <alignment horizontal="center" vertical="center" wrapText="1"/>
    </xf>
    <xf numFmtId="0" fontId="11" fillId="13" borderId="25" xfId="0" applyFont="1" applyFill="1" applyBorder="1" applyAlignment="1">
      <alignment horizontal="center" vertical="center"/>
    </xf>
    <xf numFmtId="0" fontId="0" fillId="3" borderId="23" xfId="0" applyFill="1" applyBorder="1" applyProtection="1">
      <protection locked="0"/>
    </xf>
    <xf numFmtId="44" fontId="0" fillId="6" borderId="23" xfId="0" applyNumberFormat="1" applyFill="1" applyBorder="1" applyProtection="1">
      <protection hidden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13" borderId="25" xfId="0" applyFont="1" applyFill="1" applyBorder="1" applyAlignment="1">
      <alignment horizontal="center" wrapText="1"/>
    </xf>
    <xf numFmtId="167" fontId="0" fillId="0" borderId="0" xfId="0" applyNumberFormat="1" applyProtection="1">
      <protection hidden="1"/>
    </xf>
    <xf numFmtId="167" fontId="0" fillId="0" borderId="1" xfId="0" applyNumberFormat="1" applyBorder="1" applyProtection="1">
      <protection hidden="1"/>
    </xf>
    <xf numFmtId="0" fontId="11" fillId="13" borderId="0" xfId="0" applyFont="1" applyFill="1" applyBorder="1" applyAlignment="1" applyProtection="1">
      <alignment horizontal="center" vertical="center"/>
    </xf>
    <xf numFmtId="0" fontId="11" fillId="13" borderId="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/>
    <xf numFmtId="0" fontId="4" fillId="2" borderId="1" xfId="0" applyFont="1" applyFill="1" applyBorder="1" applyAlignment="1" applyProtection="1">
      <alignment horizontal="left"/>
    </xf>
    <xf numFmtId="9" fontId="0" fillId="0" borderId="6" xfId="0" applyNumberFormat="1" applyBorder="1" applyProtection="1"/>
    <xf numFmtId="0" fontId="12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Protection="1">
      <protection locked="0"/>
    </xf>
    <xf numFmtId="14" fontId="0" fillId="0" borderId="25" xfId="0" applyNumberFormat="1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167" fontId="0" fillId="0" borderId="25" xfId="0" applyNumberFormat="1" applyFont="1" applyBorder="1" applyProtection="1">
      <protection hidden="1"/>
    </xf>
    <xf numFmtId="49" fontId="0" fillId="0" borderId="25" xfId="0" applyNumberFormat="1" applyFont="1" applyBorder="1" applyAlignment="1" applyProtection="1">
      <alignment horizontal="center"/>
      <protection locked="0"/>
    </xf>
    <xf numFmtId="0" fontId="0" fillId="0" borderId="26" xfId="0" applyFont="1" applyBorder="1" applyProtection="1">
      <protection locked="0"/>
    </xf>
    <xf numFmtId="167" fontId="0" fillId="6" borderId="1" xfId="0" applyNumberFormat="1" applyFill="1" applyBorder="1" applyProtection="1">
      <protection hidden="1"/>
    </xf>
    <xf numFmtId="167" fontId="0" fillId="6" borderId="1" xfId="0" applyNumberFormat="1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0" fontId="7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 applyProtection="1"/>
    <xf numFmtId="14" fontId="0" fillId="0" borderId="0" xfId="0" applyNumberFormat="1"/>
    <xf numFmtId="14" fontId="0" fillId="0" borderId="1" xfId="0" applyNumberFormat="1" applyBorder="1"/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/>
    <xf numFmtId="14" fontId="0" fillId="14" borderId="1" xfId="0" applyNumberFormat="1" applyFill="1" applyBorder="1"/>
    <xf numFmtId="0" fontId="11" fillId="13" borderId="26" xfId="0" applyFont="1" applyFill="1" applyBorder="1" applyAlignment="1">
      <alignment horizontal="center" vertical="center"/>
    </xf>
    <xf numFmtId="0" fontId="11" fillId="13" borderId="0" xfId="0" applyFont="1" applyFill="1" applyBorder="1" applyAlignment="1">
      <alignment horizontal="center" vertical="center" wrapText="1"/>
    </xf>
    <xf numFmtId="0" fontId="0" fillId="15" borderId="0" xfId="0" applyFill="1"/>
    <xf numFmtId="0" fontId="0" fillId="0" borderId="0" xfId="0" applyProtection="1">
      <protection locked="0" hidden="1"/>
    </xf>
    <xf numFmtId="14" fontId="0" fillId="0" borderId="0" xfId="0" applyNumberFormat="1" applyAlignment="1" applyProtection="1">
      <alignment horizontal="center"/>
      <protection locked="0" hidden="1"/>
    </xf>
    <xf numFmtId="0" fontId="0" fillId="0" borderId="0" xfId="0" applyNumberFormat="1" applyAlignment="1" applyProtection="1">
      <alignment horizontal="center"/>
      <protection locked="0" hidden="1"/>
    </xf>
    <xf numFmtId="0" fontId="0" fillId="8" borderId="0" xfId="0" applyFill="1"/>
    <xf numFmtId="0" fontId="20" fillId="0" borderId="0" xfId="0" applyFont="1" applyAlignment="1">
      <alignment vertical="center"/>
    </xf>
    <xf numFmtId="0" fontId="0" fillId="16" borderId="0" xfId="0" applyFill="1"/>
    <xf numFmtId="0" fontId="21" fillId="16" borderId="0" xfId="0" applyFont="1" applyFill="1"/>
    <xf numFmtId="0" fontId="4" fillId="0" borderId="0" xfId="0" applyFont="1"/>
    <xf numFmtId="0" fontId="0" fillId="7" borderId="0" xfId="0" applyFill="1"/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/>
    <xf numFmtId="0" fontId="28" fillId="0" borderId="0" xfId="3"/>
    <xf numFmtId="0" fontId="24" fillId="6" borderId="0" xfId="0" applyFont="1" applyFill="1" applyAlignment="1">
      <alignment vertical="center"/>
    </xf>
    <xf numFmtId="14" fontId="7" fillId="0" borderId="1" xfId="0" applyNumberFormat="1" applyFont="1" applyBorder="1" applyProtection="1">
      <protection hidden="1"/>
    </xf>
    <xf numFmtId="49" fontId="0" fillId="3" borderId="5" xfId="0" applyNumberFormat="1" applyFill="1" applyBorder="1" applyProtection="1">
      <protection locked="0"/>
    </xf>
    <xf numFmtId="0" fontId="2" fillId="0" borderId="12" xfId="0" applyFont="1" applyFill="1" applyBorder="1" applyAlignment="1">
      <alignment vertical="center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14" borderId="0" xfId="0" applyFill="1"/>
    <xf numFmtId="0" fontId="0" fillId="14" borderId="1" xfId="0" applyFont="1" applyFill="1" applyBorder="1"/>
    <xf numFmtId="14" fontId="0" fillId="14" borderId="1" xfId="0" applyNumberFormat="1" applyFont="1" applyFill="1" applyBorder="1" applyAlignment="1">
      <alignment horizontal="center"/>
    </xf>
    <xf numFmtId="0" fontId="0" fillId="0" borderId="25" xfId="0" applyFont="1" applyBorder="1"/>
    <xf numFmtId="14" fontId="0" fillId="0" borderId="25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center"/>
    </xf>
    <xf numFmtId="0" fontId="0" fillId="0" borderId="2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6" fillId="6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7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6" fillId="0" borderId="27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9" borderId="9" xfId="0" applyFill="1" applyBorder="1" applyAlignment="1" applyProtection="1">
      <alignment horizontal="center"/>
    </xf>
    <xf numFmtId="0" fontId="0" fillId="9" borderId="10" xfId="0" applyFill="1" applyBorder="1" applyAlignment="1" applyProtection="1">
      <alignment horizontal="center"/>
    </xf>
    <xf numFmtId="0" fontId="0" fillId="9" borderId="11" xfId="0" applyFill="1" applyBorder="1" applyAlignment="1" applyProtection="1">
      <alignment horizontal="center"/>
    </xf>
    <xf numFmtId="0" fontId="18" fillId="10" borderId="0" xfId="0" applyFont="1" applyFill="1" applyAlignment="1" applyProtection="1">
      <alignment horizontal="center"/>
    </xf>
    <xf numFmtId="44" fontId="3" fillId="0" borderId="0" xfId="1" applyFont="1" applyBorder="1" applyProtection="1">
      <protection hidden="1"/>
    </xf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29">
    <dxf>
      <numFmt numFmtId="167" formatCode="#,##0.00\ &quot;€&quot;"/>
      <protection locked="1" hidden="1"/>
    </dxf>
    <dxf>
      <alignment horizontal="center" vertical="bottom" textRotation="0" wrapText="0" indent="0" justifyLastLine="0" shrinkToFit="0" readingOrder="0"/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50"/>
        </patternFill>
      </fill>
    </dxf>
    <dxf>
      <protection locked="0" hidden="0"/>
    </dxf>
    <dxf>
      <numFmt numFmtId="0" formatCode="General"/>
      <protection locked="0" hidden="1"/>
    </dxf>
    <dxf>
      <numFmt numFmtId="0" formatCode="General"/>
      <protection locked="0" hidden="1"/>
    </dxf>
    <dxf>
      <numFmt numFmtId="0" formatCode="General"/>
      <protection locked="0" hidden="1"/>
    </dxf>
    <dxf>
      <numFmt numFmtId="0" formatCode="General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1" hidden="1"/>
    </dxf>
    <dxf>
      <numFmt numFmtId="0" formatCode="General"/>
      <protection locked="0" hidden="1"/>
    </dxf>
    <dxf>
      <numFmt numFmtId="19" formatCode="dd/mm/yyyy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numFmt numFmtId="0" formatCode="General"/>
      <protection locked="0" hidden="1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4:Q64" totalsRowShown="0">
  <tableColumns count="17">
    <tableColumn id="1" name="NUM."/>
    <tableColumn id="2" name="D.N.I _x000a_00000000A" dataDxfId="28"/>
    <tableColumn id="3" name="Apellidos" dataDxfId="27">
      <calculatedColumnFormula>IF(B5="","-",IF(ISERROR(B5=VLOOKUP(B5,ListadoParticipantes!B$3:B$409,1,0)),"NUEVO INTRODUCIR DATOS",VLOOKUP(B5,ListadoParticipantes!B$3:K$409,2,0)))</calculatedColumnFormula>
    </tableColumn>
    <tableColumn id="14" name="Nombre" dataDxfId="26">
      <calculatedColumnFormula>IF(B5="","-",IF(ISERROR(B5=VLOOKUP(B5,ListadoParticipantes!B$3:B$409,1,0)),"DATOS",VLOOKUP(B5,ListadoParticipantes!B$3:K$409,3,0)))</calculatedColumnFormula>
    </tableColumn>
    <tableColumn id="15" name="FECHA_x000a_ NACIMIENTO" dataDxfId="25">
      <calculatedColumnFormula>IF(B5="","-",IF(ISERROR(B5=VLOOKUP(B5,ListadoParticipantes!B$3:B$409,1,0)),"DATOS",VLOOKUP(B5,ListadoParticipantes!B$3:K$409,4,0)))</calculatedColumnFormula>
    </tableColumn>
    <tableColumn id="4" name="Movil" dataDxfId="24">
      <calculatedColumnFormula>IF(B5="","-",IF(ISERROR(B5=VLOOKUP(B5,ListadoParticipantes!B$3:B$409,1,0)),"DATOS",VLOOKUP(B5,ListadoParticipantes!B$3:K$409,5,0)))</calculatedColumnFormula>
    </tableColumn>
    <tableColumn id="5" name="TIPO SOCIO" dataDxfId="23">
      <calculatedColumnFormula>IF(B5="","-",IF(ISERROR(B5=VLOOKUP(B5,Socios_Numero!B$2:B$68,1,0)),"SOCIO PARTICIPANTE","SOCIO NUMERO"))</calculatedColumnFormula>
    </tableColumn>
    <tableColumn id="6" name="LICENCIA" dataDxfId="22"/>
    <tableColumn id="17" name="FAMILIA_x000a_DIRECTA" dataDxfId="1"/>
    <tableColumn id="7" name="IMPORTE" dataDxfId="0">
      <calculatedColumnFormula>IF(AND(G5="SOCIO NUMERO",H5="SI"),Proyecto_Actividad!$G$14,IF(AND(G5="SOCIO NUMERO",H5="NO"),Proyecto_Actividad!$H$14,IF(AND(G5="SOCIO NUMERO",H5="SI",I5="SI"),Proyecto_Actividad!$G$14,IF(AND(G5="SOCIO NUMERO",H5="NO",I5="SI"),Proyecto_Actividad!$H$14,IF(AND(G5="SOCIO PARTICIPANTE",H5="SI"),Proyecto_Actividad!$I$14,IF(AND(G5="SOCIO PARTICIPANTE",H5="NO"),Proyecto_Actividad!$J$14,"-"))))))</calculatedColumnFormula>
    </tableColumn>
    <tableColumn id="8" name="INGRESADO" dataDxfId="21"/>
    <tableColumn id="9" name="DIRECCIÓN" dataDxfId="20">
      <calculatedColumnFormula>IF(B5="","-",IF(ISERROR(B5=VLOOKUP(B5,ListadoParticipantes!B$3:B$409,1,0)),"DATOS",VLOOKUP(B5,ListadoParticipantes!B$3:K$409,6,0)))</calculatedColumnFormula>
    </tableColumn>
    <tableColumn id="10" name="CODIGO_x000a_POSTAL" dataDxfId="19">
      <calculatedColumnFormula>IF(B5="","-",IF(ISERROR(B5=VLOOKUP(B5,ListadoParticipantes!B$3:B$409,1,0)),"DATOS",VLOOKUP(B5,ListadoParticipantes!B$3:K$409,7,0)))</calculatedColumnFormula>
    </tableColumn>
    <tableColumn id="11" name="POBLACIÓN" dataDxfId="18">
      <calculatedColumnFormula>IF(B5="","-",IF(ISERROR(B5=VLOOKUP(B5,ListadoParticipantes!B$3:B$409,1,0)),"DATOS",VLOOKUP(B5,ListadoParticipantes!B$3:K$409,8,0)))</calculatedColumnFormula>
    </tableColumn>
    <tableColumn id="16" name="PROVINCIA" dataDxfId="17">
      <calculatedColumnFormula>IF(B5="","-",IF(ISERROR(B5=VLOOKUP(B5,ListadoParticipantes!B$3:B$409,1,0)),"DATOS",VLOOKUP(B5,ListadoParticipantes!B$3:K$409,9,0)))</calculatedColumnFormula>
    </tableColumn>
    <tableColumn id="13" name="E-MAIL" dataDxfId="16">
      <calculatedColumnFormula>IF(B5="","-",IF(ISERROR(B5=VLOOKUP(B5,ListadoParticipantes!B$3:B$409,1,0)),"DATOS",VLOOKUP(B5,ListadoParticipantes!B$3:K$409,10,0)))</calculatedColumnFormula>
    </tableColumn>
    <tableColumn id="12" name="OBSERVACIONES" dataDxfId="1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droparalelo@hotmail.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elisaaa_@hotmail.com" TargetMode="External"/><Relationship Id="rId1" Type="http://schemas.openxmlformats.org/officeDocument/2006/relationships/hyperlink" Target="mailto:elisaaa_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B1" sqref="B1"/>
    </sheetView>
  </sheetViews>
  <sheetFormatPr baseColWidth="10" defaultRowHeight="14.4" x14ac:dyDescent="0.3"/>
  <sheetData>
    <row r="1" spans="1:13" x14ac:dyDescent="0.3">
      <c r="A1" s="179" t="s">
        <v>857</v>
      </c>
      <c r="B1" t="s">
        <v>862</v>
      </c>
      <c r="D1" s="179" t="s">
        <v>858</v>
      </c>
      <c r="E1" s="179"/>
      <c r="F1" s="179"/>
      <c r="G1" s="179" t="s">
        <v>859</v>
      </c>
      <c r="H1" s="179"/>
      <c r="I1" s="179"/>
      <c r="J1" s="179"/>
      <c r="K1" s="179"/>
    </row>
    <row r="3" spans="1:13" x14ac:dyDescent="0.3">
      <c r="A3" s="178" t="s">
        <v>860</v>
      </c>
      <c r="B3" s="177" t="s">
        <v>881</v>
      </c>
      <c r="C3" s="177"/>
      <c r="D3" s="177"/>
      <c r="E3" s="177"/>
      <c r="F3" s="177"/>
      <c r="G3" s="177"/>
    </row>
    <row r="4" spans="1:13" x14ac:dyDescent="0.3">
      <c r="A4" t="s">
        <v>861</v>
      </c>
    </row>
    <row r="5" spans="1:13" x14ac:dyDescent="0.3">
      <c r="A5" t="s">
        <v>882</v>
      </c>
    </row>
    <row r="6" spans="1:13" x14ac:dyDescent="0.3">
      <c r="A6" t="s">
        <v>883</v>
      </c>
    </row>
    <row r="8" spans="1:13" x14ac:dyDescent="0.3">
      <c r="A8" s="178" t="s">
        <v>863</v>
      </c>
      <c r="B8" s="177" t="s">
        <v>864</v>
      </c>
      <c r="C8" s="177"/>
      <c r="D8" s="177"/>
      <c r="E8" s="177"/>
      <c r="F8" s="177"/>
      <c r="G8" s="177"/>
    </row>
    <row r="9" spans="1:13" x14ac:dyDescent="0.3">
      <c r="A9" t="s">
        <v>884</v>
      </c>
    </row>
    <row r="10" spans="1:13" x14ac:dyDescent="0.3">
      <c r="A10" t="s">
        <v>885</v>
      </c>
    </row>
    <row r="11" spans="1:13" x14ac:dyDescent="0.3">
      <c r="A11" t="s">
        <v>886</v>
      </c>
    </row>
    <row r="12" spans="1:13" x14ac:dyDescent="0.3">
      <c r="A12" t="s">
        <v>887</v>
      </c>
      <c r="E12" t="s">
        <v>872</v>
      </c>
    </row>
    <row r="13" spans="1:13" x14ac:dyDescent="0.3">
      <c r="E13" t="s">
        <v>873</v>
      </c>
    </row>
    <row r="14" spans="1:13" x14ac:dyDescent="0.3">
      <c r="E14" t="s">
        <v>2069</v>
      </c>
    </row>
    <row r="15" spans="1:13" x14ac:dyDescent="0.3">
      <c r="A15" s="180" t="s">
        <v>888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</row>
    <row r="17" spans="1:13" x14ac:dyDescent="0.3">
      <c r="A17" s="184" t="s">
        <v>53</v>
      </c>
    </row>
    <row r="18" spans="1:13" x14ac:dyDescent="0.3">
      <c r="A18" s="176" t="s">
        <v>889</v>
      </c>
    </row>
    <row r="19" spans="1:13" x14ac:dyDescent="0.3">
      <c r="A19" s="176" t="s">
        <v>890</v>
      </c>
    </row>
    <row r="20" spans="1:13" x14ac:dyDescent="0.3">
      <c r="A20" s="176"/>
    </row>
    <row r="21" spans="1:13" x14ac:dyDescent="0.3">
      <c r="A21" s="181" t="s">
        <v>865</v>
      </c>
    </row>
    <row r="22" spans="1:13" x14ac:dyDescent="0.3">
      <c r="A22" s="176" t="s">
        <v>891</v>
      </c>
    </row>
    <row r="24" spans="1:13" ht="17.399999999999999" x14ac:dyDescent="0.3">
      <c r="A24" s="200" t="s">
        <v>892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</row>
    <row r="25" spans="1:13" ht="15.6" x14ac:dyDescent="0.3">
      <c r="A25" s="186" t="s">
        <v>866</v>
      </c>
    </row>
    <row r="26" spans="1:13" ht="15.6" x14ac:dyDescent="0.3">
      <c r="A26" s="182" t="s">
        <v>893</v>
      </c>
    </row>
    <row r="27" spans="1:13" ht="15.6" x14ac:dyDescent="0.3">
      <c r="A27" s="183" t="s">
        <v>894</v>
      </c>
    </row>
    <row r="29" spans="1:13" ht="15.6" x14ac:dyDescent="0.3">
      <c r="A29" s="186" t="s">
        <v>867</v>
      </c>
    </row>
    <row r="30" spans="1:13" ht="15.6" x14ac:dyDescent="0.3">
      <c r="A30" s="182" t="s">
        <v>868</v>
      </c>
    </row>
    <row r="31" spans="1:13" ht="15.6" x14ac:dyDescent="0.3">
      <c r="A31" s="183" t="s">
        <v>869</v>
      </c>
    </row>
    <row r="32" spans="1:13" x14ac:dyDescent="0.3">
      <c r="A32" t="s">
        <v>895</v>
      </c>
    </row>
    <row r="34" spans="1:11" ht="15.6" x14ac:dyDescent="0.3">
      <c r="A34" s="186" t="s">
        <v>870</v>
      </c>
    </row>
    <row r="35" spans="1:11" ht="15.6" x14ac:dyDescent="0.3">
      <c r="A35" s="182" t="s">
        <v>896</v>
      </c>
    </row>
    <row r="36" spans="1:11" ht="15.6" x14ac:dyDescent="0.3">
      <c r="A36" s="183" t="s">
        <v>871</v>
      </c>
    </row>
    <row r="38" spans="1:11" ht="15.6" x14ac:dyDescent="0.3">
      <c r="A38" s="186" t="s">
        <v>874</v>
      </c>
    </row>
    <row r="39" spans="1:11" ht="15.6" x14ac:dyDescent="0.3">
      <c r="A39" s="182" t="s">
        <v>897</v>
      </c>
    </row>
    <row r="40" spans="1:11" ht="15.6" x14ac:dyDescent="0.3">
      <c r="A40" s="183" t="s">
        <v>875</v>
      </c>
      <c r="K40" t="s">
        <v>876</v>
      </c>
    </row>
    <row r="43" spans="1:11" x14ac:dyDescent="0.3">
      <c r="A43" s="178" t="s">
        <v>877</v>
      </c>
      <c r="B43" s="177" t="s">
        <v>878</v>
      </c>
      <c r="C43" s="177"/>
      <c r="D43" s="177"/>
      <c r="E43" s="177"/>
      <c r="F43" s="177"/>
      <c r="G43" s="177"/>
    </row>
    <row r="44" spans="1:11" x14ac:dyDescent="0.3">
      <c r="A44" t="s">
        <v>879</v>
      </c>
    </row>
    <row r="46" spans="1:11" x14ac:dyDescent="0.3">
      <c r="A46" t="s">
        <v>898</v>
      </c>
    </row>
    <row r="50" spans="1:2" x14ac:dyDescent="0.3">
      <c r="A50" s="179" t="s">
        <v>880</v>
      </c>
      <c r="B50" s="179"/>
    </row>
    <row r="51" spans="1:2" x14ac:dyDescent="0.3">
      <c r="A51" s="185" t="s">
        <v>679</v>
      </c>
    </row>
  </sheetData>
  <sheetProtection password="CC23" sheet="1" objects="1" scenarios="1"/>
  <mergeCells count="1">
    <mergeCell ref="A24:M24"/>
  </mergeCells>
  <hyperlinks>
    <hyperlink ref="A51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8"/>
  <sheetViews>
    <sheetView topLeftCell="A51" zoomScaleNormal="100" workbookViewId="0">
      <selection activeCell="F55" sqref="F55"/>
    </sheetView>
  </sheetViews>
  <sheetFormatPr baseColWidth="10" defaultRowHeight="14.4" x14ac:dyDescent="0.3"/>
  <cols>
    <col min="2" max="2" width="12.6640625" bestFit="1" customWidth="1"/>
    <col min="3" max="3" width="17.44140625" bestFit="1" customWidth="1"/>
    <col min="4" max="4" width="13.6640625" bestFit="1" customWidth="1"/>
    <col min="5" max="5" width="10.5546875" style="163" bestFit="1" customWidth="1"/>
    <col min="6" max="6" width="10" bestFit="1" customWidth="1"/>
    <col min="7" max="7" width="27.77734375" bestFit="1" customWidth="1"/>
    <col min="8" max="8" width="12.109375" bestFit="1" customWidth="1"/>
    <col min="9" max="9" width="14.21875" bestFit="1" customWidth="1"/>
    <col min="10" max="10" width="14.21875" customWidth="1"/>
    <col min="11" max="11" width="32.33203125" bestFit="1" customWidth="1"/>
    <col min="16" max="16" width="15.33203125" bestFit="1" customWidth="1"/>
  </cols>
  <sheetData>
    <row r="2" spans="1:16" x14ac:dyDescent="0.3">
      <c r="A2" s="104" t="s">
        <v>90</v>
      </c>
      <c r="B2" s="104" t="s">
        <v>89</v>
      </c>
      <c r="C2" s="104" t="s">
        <v>92</v>
      </c>
      <c r="D2" s="104" t="s">
        <v>91</v>
      </c>
      <c r="E2" s="104" t="s">
        <v>726</v>
      </c>
      <c r="F2" s="104" t="s">
        <v>725</v>
      </c>
      <c r="G2" s="104" t="s">
        <v>721</v>
      </c>
      <c r="H2" s="104" t="s">
        <v>722</v>
      </c>
      <c r="I2" s="104" t="s">
        <v>723</v>
      </c>
      <c r="J2" s="104" t="s">
        <v>852</v>
      </c>
      <c r="K2" s="104" t="s">
        <v>724</v>
      </c>
      <c r="N2" s="104" t="s">
        <v>727</v>
      </c>
      <c r="O2" s="104" t="s">
        <v>728</v>
      </c>
      <c r="P2" s="104" t="s">
        <v>729</v>
      </c>
    </row>
    <row r="3" spans="1:16" x14ac:dyDescent="0.3">
      <c r="A3" s="98">
        <v>1</v>
      </c>
      <c r="B3" s="98" t="s">
        <v>225</v>
      </c>
      <c r="C3" s="7" t="s">
        <v>94</v>
      </c>
      <c r="D3" s="7" t="s">
        <v>93</v>
      </c>
      <c r="E3" s="164">
        <v>18629</v>
      </c>
      <c r="F3" s="10">
        <v>967523719</v>
      </c>
      <c r="G3" s="10" t="s">
        <v>730</v>
      </c>
      <c r="H3" s="10" t="s">
        <v>396</v>
      </c>
      <c r="I3" s="10" t="s">
        <v>731</v>
      </c>
      <c r="J3" s="10" t="s">
        <v>731</v>
      </c>
      <c r="K3" s="10" t="s">
        <v>732</v>
      </c>
      <c r="N3" s="164">
        <v>28915</v>
      </c>
      <c r="O3" s="10" t="s">
        <v>733</v>
      </c>
      <c r="P3" s="10"/>
    </row>
    <row r="4" spans="1:16" x14ac:dyDescent="0.3">
      <c r="A4" s="165">
        <v>2</v>
      </c>
      <c r="B4" s="165" t="s">
        <v>226</v>
      </c>
      <c r="C4" s="166" t="s">
        <v>96</v>
      </c>
      <c r="D4" s="166" t="s">
        <v>95</v>
      </c>
      <c r="E4" s="168">
        <v>18905</v>
      </c>
      <c r="F4" s="167"/>
      <c r="G4" s="167" t="s">
        <v>734</v>
      </c>
      <c r="H4" s="167" t="s">
        <v>432</v>
      </c>
      <c r="I4" s="167" t="s">
        <v>731</v>
      </c>
      <c r="J4" s="10" t="s">
        <v>731</v>
      </c>
      <c r="K4" s="167" t="s">
        <v>735</v>
      </c>
      <c r="N4" s="168">
        <v>28936</v>
      </c>
      <c r="O4" s="167" t="s">
        <v>733</v>
      </c>
      <c r="P4" s="167" t="s">
        <v>736</v>
      </c>
    </row>
    <row r="5" spans="1:16" x14ac:dyDescent="0.3">
      <c r="A5" s="98">
        <v>3</v>
      </c>
      <c r="B5" s="98" t="s">
        <v>227</v>
      </c>
      <c r="C5" s="7" t="s">
        <v>98</v>
      </c>
      <c r="D5" s="7" t="s">
        <v>97</v>
      </c>
      <c r="E5" s="164">
        <v>19979</v>
      </c>
      <c r="F5" s="10">
        <v>967228103</v>
      </c>
      <c r="G5" s="10" t="s">
        <v>737</v>
      </c>
      <c r="H5" s="10" t="s">
        <v>322</v>
      </c>
      <c r="I5" s="10" t="s">
        <v>731</v>
      </c>
      <c r="J5" s="10" t="s">
        <v>731</v>
      </c>
      <c r="K5" s="10" t="s">
        <v>738</v>
      </c>
      <c r="N5" s="164">
        <v>28915</v>
      </c>
      <c r="O5" s="10" t="s">
        <v>733</v>
      </c>
      <c r="P5" s="10"/>
    </row>
    <row r="6" spans="1:16" x14ac:dyDescent="0.3">
      <c r="A6" s="165">
        <v>4</v>
      </c>
      <c r="B6" s="165" t="s">
        <v>228</v>
      </c>
      <c r="C6" s="166" t="s">
        <v>100</v>
      </c>
      <c r="D6" s="166" t="s">
        <v>99</v>
      </c>
      <c r="E6" s="168">
        <v>21007</v>
      </c>
      <c r="F6" s="167">
        <v>636808388</v>
      </c>
      <c r="G6" s="167" t="s">
        <v>739</v>
      </c>
      <c r="H6" s="167" t="s">
        <v>335</v>
      </c>
      <c r="I6" s="167" t="s">
        <v>731</v>
      </c>
      <c r="J6" s="10" t="s">
        <v>731</v>
      </c>
      <c r="K6" s="167" t="s">
        <v>709</v>
      </c>
      <c r="N6" s="168">
        <v>28915</v>
      </c>
      <c r="O6" s="167" t="s">
        <v>733</v>
      </c>
      <c r="P6" s="167"/>
    </row>
    <row r="7" spans="1:16" x14ac:dyDescent="0.3">
      <c r="A7" s="98">
        <v>5</v>
      </c>
      <c r="B7" s="98" t="s">
        <v>229</v>
      </c>
      <c r="C7" s="7" t="s">
        <v>102</v>
      </c>
      <c r="D7" s="7" t="s">
        <v>101</v>
      </c>
      <c r="E7" s="164">
        <v>20253</v>
      </c>
      <c r="F7" s="10">
        <v>967232482</v>
      </c>
      <c r="G7" s="10" t="s">
        <v>740</v>
      </c>
      <c r="H7" s="10" t="s">
        <v>322</v>
      </c>
      <c r="I7" s="10" t="s">
        <v>731</v>
      </c>
      <c r="J7" s="10" t="s">
        <v>731</v>
      </c>
      <c r="K7" s="10" t="s">
        <v>741</v>
      </c>
      <c r="N7" s="164">
        <v>28915</v>
      </c>
      <c r="O7" s="10" t="s">
        <v>733</v>
      </c>
      <c r="P7" s="10"/>
    </row>
    <row r="8" spans="1:16" x14ac:dyDescent="0.3">
      <c r="A8" s="99">
        <v>6</v>
      </c>
      <c r="B8" s="99" t="s">
        <v>230</v>
      </c>
      <c r="C8" s="100" t="s">
        <v>104</v>
      </c>
      <c r="D8" s="100" t="s">
        <v>103</v>
      </c>
      <c r="E8" s="168"/>
      <c r="F8" s="167">
        <v>967232506</v>
      </c>
      <c r="G8" s="167" t="s">
        <v>742</v>
      </c>
      <c r="H8" s="167" t="s">
        <v>396</v>
      </c>
      <c r="I8" s="167" t="s">
        <v>731</v>
      </c>
      <c r="J8" s="10" t="s">
        <v>731</v>
      </c>
      <c r="K8" s="167" t="s">
        <v>743</v>
      </c>
      <c r="N8" s="168"/>
      <c r="O8" s="167" t="s">
        <v>733</v>
      </c>
      <c r="P8" s="167" t="s">
        <v>736</v>
      </c>
    </row>
    <row r="9" spans="1:16" x14ac:dyDescent="0.3">
      <c r="A9" s="98">
        <v>7</v>
      </c>
      <c r="B9" s="101" t="s">
        <v>231</v>
      </c>
      <c r="C9" s="7" t="s">
        <v>105</v>
      </c>
      <c r="D9" s="7" t="s">
        <v>95</v>
      </c>
      <c r="E9" s="164">
        <v>20811</v>
      </c>
      <c r="F9" s="10">
        <v>967224969</v>
      </c>
      <c r="G9" s="10" t="s">
        <v>744</v>
      </c>
      <c r="H9" s="10" t="s">
        <v>308</v>
      </c>
      <c r="I9" s="10" t="s">
        <v>731</v>
      </c>
      <c r="J9" s="10" t="s">
        <v>731</v>
      </c>
      <c r="K9" s="10" t="s">
        <v>745</v>
      </c>
      <c r="N9" s="164">
        <v>32874</v>
      </c>
      <c r="O9" s="10" t="s">
        <v>733</v>
      </c>
      <c r="P9" s="10"/>
    </row>
    <row r="10" spans="1:16" x14ac:dyDescent="0.3">
      <c r="A10" s="99">
        <v>8</v>
      </c>
      <c r="B10" s="99" t="s">
        <v>232</v>
      </c>
      <c r="C10" s="100" t="s">
        <v>107</v>
      </c>
      <c r="D10" s="100" t="s">
        <v>106</v>
      </c>
      <c r="E10" s="168">
        <v>24111</v>
      </c>
      <c r="F10" s="167">
        <v>658265207</v>
      </c>
      <c r="G10" s="167" t="s">
        <v>746</v>
      </c>
      <c r="H10" s="167" t="s">
        <v>335</v>
      </c>
      <c r="I10" s="167" t="s">
        <v>731</v>
      </c>
      <c r="J10" s="10" t="s">
        <v>731</v>
      </c>
      <c r="K10" s="167" t="s">
        <v>747</v>
      </c>
      <c r="N10" s="168">
        <v>32877</v>
      </c>
      <c r="O10" s="167" t="s">
        <v>733</v>
      </c>
      <c r="P10" s="167"/>
    </row>
    <row r="11" spans="1:16" x14ac:dyDescent="0.3">
      <c r="A11" s="98">
        <v>9</v>
      </c>
      <c r="B11" s="98" t="s">
        <v>239</v>
      </c>
      <c r="C11" s="7" t="s">
        <v>109</v>
      </c>
      <c r="D11" s="7" t="s">
        <v>108</v>
      </c>
      <c r="E11" s="164"/>
      <c r="F11" s="10"/>
      <c r="G11" s="10" t="s">
        <v>748</v>
      </c>
      <c r="H11" s="10" t="s">
        <v>396</v>
      </c>
      <c r="I11" s="10" t="s">
        <v>731</v>
      </c>
      <c r="J11" s="10" t="s">
        <v>731</v>
      </c>
      <c r="K11" s="10"/>
      <c r="N11" s="164">
        <v>33178</v>
      </c>
      <c r="O11" s="10" t="s">
        <v>733</v>
      </c>
      <c r="P11" s="10"/>
    </row>
    <row r="12" spans="1:16" x14ac:dyDescent="0.3">
      <c r="A12" s="99">
        <v>10</v>
      </c>
      <c r="B12" s="99" t="s">
        <v>233</v>
      </c>
      <c r="C12" s="100" t="s">
        <v>111</v>
      </c>
      <c r="D12" s="100" t="s">
        <v>110</v>
      </c>
      <c r="E12" s="168">
        <v>18278</v>
      </c>
      <c r="F12" s="167">
        <v>967231327</v>
      </c>
      <c r="G12" s="167" t="s">
        <v>749</v>
      </c>
      <c r="H12" s="167" t="s">
        <v>396</v>
      </c>
      <c r="I12" s="167" t="s">
        <v>731</v>
      </c>
      <c r="J12" s="10" t="s">
        <v>731</v>
      </c>
      <c r="K12" s="167"/>
      <c r="N12" s="168">
        <v>36586</v>
      </c>
      <c r="O12" s="167" t="s">
        <v>733</v>
      </c>
      <c r="P12" s="167"/>
    </row>
    <row r="13" spans="1:16" x14ac:dyDescent="0.3">
      <c r="A13" s="98">
        <v>11</v>
      </c>
      <c r="B13" s="98" t="s">
        <v>234</v>
      </c>
      <c r="C13" s="7" t="s">
        <v>112</v>
      </c>
      <c r="D13" s="7" t="s">
        <v>106</v>
      </c>
      <c r="E13" s="164">
        <v>24587</v>
      </c>
      <c r="F13" s="10">
        <v>600921946</v>
      </c>
      <c r="G13" s="10" t="s">
        <v>750</v>
      </c>
      <c r="H13" s="10" t="s">
        <v>432</v>
      </c>
      <c r="I13" s="10" t="s">
        <v>731</v>
      </c>
      <c r="J13" s="10" t="s">
        <v>731</v>
      </c>
      <c r="K13" s="10" t="s">
        <v>751</v>
      </c>
      <c r="N13" s="164">
        <v>34355</v>
      </c>
      <c r="O13" s="10" t="s">
        <v>752</v>
      </c>
      <c r="P13" s="10"/>
    </row>
    <row r="14" spans="1:16" x14ac:dyDescent="0.3">
      <c r="A14" s="99">
        <v>12</v>
      </c>
      <c r="B14" s="102" t="s">
        <v>235</v>
      </c>
      <c r="C14" s="100" t="s">
        <v>114</v>
      </c>
      <c r="D14" s="100" t="s">
        <v>113</v>
      </c>
      <c r="E14" s="168">
        <v>27487</v>
      </c>
      <c r="F14" s="167">
        <v>967215693</v>
      </c>
      <c r="G14" s="167" t="s">
        <v>753</v>
      </c>
      <c r="H14" s="167" t="s">
        <v>396</v>
      </c>
      <c r="I14" s="167" t="s">
        <v>731</v>
      </c>
      <c r="J14" s="10" t="s">
        <v>731</v>
      </c>
      <c r="K14" s="167" t="s">
        <v>754</v>
      </c>
      <c r="N14" s="168">
        <v>34355</v>
      </c>
      <c r="O14" s="167" t="s">
        <v>733</v>
      </c>
      <c r="P14" s="167"/>
    </row>
    <row r="15" spans="1:16" x14ac:dyDescent="0.3">
      <c r="A15" s="98">
        <v>13</v>
      </c>
      <c r="B15" s="98" t="s">
        <v>236</v>
      </c>
      <c r="C15" s="7" t="s">
        <v>116</v>
      </c>
      <c r="D15" s="7" t="s">
        <v>115</v>
      </c>
      <c r="E15" s="164">
        <v>18904</v>
      </c>
      <c r="F15" s="10">
        <v>967239461</v>
      </c>
      <c r="G15" s="10" t="s">
        <v>755</v>
      </c>
      <c r="H15" s="10" t="s">
        <v>432</v>
      </c>
      <c r="I15" s="10" t="s">
        <v>731</v>
      </c>
      <c r="J15" s="10" t="s">
        <v>731</v>
      </c>
      <c r="K15" s="10"/>
      <c r="N15" s="164">
        <v>34355</v>
      </c>
      <c r="O15" s="10" t="s">
        <v>756</v>
      </c>
      <c r="P15" s="10"/>
    </row>
    <row r="16" spans="1:16" x14ac:dyDescent="0.3">
      <c r="A16" s="99">
        <v>14</v>
      </c>
      <c r="B16" s="99" t="s">
        <v>237</v>
      </c>
      <c r="C16" s="100" t="s">
        <v>118</v>
      </c>
      <c r="D16" s="100" t="s">
        <v>117</v>
      </c>
      <c r="E16" s="168">
        <v>16424</v>
      </c>
      <c r="F16" s="167">
        <v>967312258</v>
      </c>
      <c r="G16" s="167" t="s">
        <v>757</v>
      </c>
      <c r="H16" s="167" t="s">
        <v>308</v>
      </c>
      <c r="I16" s="167" t="s">
        <v>731</v>
      </c>
      <c r="J16" s="10" t="s">
        <v>731</v>
      </c>
      <c r="K16" s="167"/>
      <c r="N16" s="168">
        <v>34455</v>
      </c>
      <c r="O16" s="167" t="s">
        <v>733</v>
      </c>
      <c r="P16" s="167"/>
    </row>
    <row r="17" spans="1:16" x14ac:dyDescent="0.3">
      <c r="A17" s="99">
        <v>16</v>
      </c>
      <c r="B17" s="99" t="s">
        <v>238</v>
      </c>
      <c r="C17" s="100" t="s">
        <v>120</v>
      </c>
      <c r="D17" s="100" t="s">
        <v>119</v>
      </c>
      <c r="E17" s="168">
        <v>28050</v>
      </c>
      <c r="F17" s="167">
        <v>967240792</v>
      </c>
      <c r="G17" s="167" t="s">
        <v>758</v>
      </c>
      <c r="H17" s="167" t="s">
        <v>396</v>
      </c>
      <c r="I17" s="167" t="s">
        <v>759</v>
      </c>
      <c r="J17" s="167" t="s">
        <v>731</v>
      </c>
      <c r="K17" s="167" t="s">
        <v>760</v>
      </c>
      <c r="N17" s="168">
        <v>34701</v>
      </c>
      <c r="O17" s="167" t="s">
        <v>733</v>
      </c>
      <c r="P17" s="167"/>
    </row>
    <row r="18" spans="1:16" x14ac:dyDescent="0.3">
      <c r="A18" s="99">
        <v>18</v>
      </c>
      <c r="B18" s="99" t="s">
        <v>240</v>
      </c>
      <c r="C18" s="100" t="s">
        <v>122</v>
      </c>
      <c r="D18" s="100" t="s">
        <v>121</v>
      </c>
      <c r="E18" s="168">
        <v>20030</v>
      </c>
      <c r="F18" s="167">
        <v>967227183</v>
      </c>
      <c r="G18" s="167" t="s">
        <v>761</v>
      </c>
      <c r="H18" s="167" t="s">
        <v>322</v>
      </c>
      <c r="I18" s="167" t="s">
        <v>731</v>
      </c>
      <c r="J18" s="167" t="s">
        <v>731</v>
      </c>
      <c r="K18" s="167" t="s">
        <v>762</v>
      </c>
      <c r="N18" s="168">
        <v>34701</v>
      </c>
      <c r="O18" s="167" t="s">
        <v>733</v>
      </c>
      <c r="P18" s="167" t="s">
        <v>736</v>
      </c>
    </row>
    <row r="19" spans="1:16" x14ac:dyDescent="0.3">
      <c r="A19" s="98">
        <v>19</v>
      </c>
      <c r="B19" s="98" t="s">
        <v>241</v>
      </c>
      <c r="C19" s="7" t="s">
        <v>124</v>
      </c>
      <c r="D19" s="7" t="s">
        <v>123</v>
      </c>
      <c r="E19" s="164">
        <v>22414</v>
      </c>
      <c r="F19" s="10">
        <v>636243596</v>
      </c>
      <c r="G19" s="10" t="s">
        <v>763</v>
      </c>
      <c r="H19" s="10" t="s">
        <v>322</v>
      </c>
      <c r="I19" s="10" t="s">
        <v>731</v>
      </c>
      <c r="J19" s="167" t="s">
        <v>731</v>
      </c>
      <c r="K19" s="10" t="s">
        <v>764</v>
      </c>
      <c r="N19" s="164">
        <v>34736</v>
      </c>
      <c r="O19" s="10" t="s">
        <v>765</v>
      </c>
      <c r="P19" s="10"/>
    </row>
    <row r="20" spans="1:16" x14ac:dyDescent="0.3">
      <c r="A20" s="99">
        <v>20</v>
      </c>
      <c r="B20" s="99" t="s">
        <v>242</v>
      </c>
      <c r="C20" s="100" t="s">
        <v>126</v>
      </c>
      <c r="D20" s="100" t="s">
        <v>125</v>
      </c>
      <c r="E20" s="168">
        <v>20815</v>
      </c>
      <c r="F20" s="167">
        <v>617737665</v>
      </c>
      <c r="G20" s="167" t="s">
        <v>766</v>
      </c>
      <c r="H20" s="167" t="s">
        <v>335</v>
      </c>
      <c r="I20" s="167" t="s">
        <v>731</v>
      </c>
      <c r="J20" s="167" t="s">
        <v>731</v>
      </c>
      <c r="K20" s="167" t="s">
        <v>767</v>
      </c>
      <c r="N20" s="168">
        <v>34767</v>
      </c>
      <c r="O20" s="167" t="s">
        <v>733</v>
      </c>
      <c r="P20" s="167"/>
    </row>
    <row r="21" spans="1:16" x14ac:dyDescent="0.3">
      <c r="A21" s="98">
        <v>21</v>
      </c>
      <c r="B21" s="103" t="s">
        <v>243</v>
      </c>
      <c r="C21" s="7" t="s">
        <v>128</v>
      </c>
      <c r="D21" s="7" t="s">
        <v>127</v>
      </c>
      <c r="E21" s="164">
        <v>23993</v>
      </c>
      <c r="F21" s="10">
        <v>625335677</v>
      </c>
      <c r="G21" s="10" t="s">
        <v>768</v>
      </c>
      <c r="H21" s="10" t="s">
        <v>341</v>
      </c>
      <c r="I21" s="10" t="s">
        <v>731</v>
      </c>
      <c r="J21" s="167" t="s">
        <v>731</v>
      </c>
      <c r="K21" s="10" t="s">
        <v>769</v>
      </c>
      <c r="N21" s="164">
        <v>34788</v>
      </c>
      <c r="O21" s="10" t="s">
        <v>756</v>
      </c>
      <c r="P21" s="10"/>
    </row>
    <row r="22" spans="1:16" x14ac:dyDescent="0.3">
      <c r="A22" s="99">
        <v>22</v>
      </c>
      <c r="B22" s="102" t="s">
        <v>244</v>
      </c>
      <c r="C22" s="100" t="s">
        <v>130</v>
      </c>
      <c r="D22" s="100" t="s">
        <v>129</v>
      </c>
      <c r="E22" s="168">
        <v>20730</v>
      </c>
      <c r="F22" s="167">
        <v>629971819</v>
      </c>
      <c r="G22" s="167" t="s">
        <v>770</v>
      </c>
      <c r="H22" s="167" t="s">
        <v>432</v>
      </c>
      <c r="I22" s="167" t="s">
        <v>731</v>
      </c>
      <c r="J22" s="167" t="s">
        <v>731</v>
      </c>
      <c r="K22" s="167" t="s">
        <v>771</v>
      </c>
      <c r="N22" s="168">
        <v>34837</v>
      </c>
      <c r="O22" s="167" t="s">
        <v>733</v>
      </c>
      <c r="P22" s="167"/>
    </row>
    <row r="23" spans="1:16" x14ac:dyDescent="0.3">
      <c r="A23" s="98">
        <v>23</v>
      </c>
      <c r="B23" s="98" t="s">
        <v>245</v>
      </c>
      <c r="C23" s="7" t="s">
        <v>132</v>
      </c>
      <c r="D23" s="7" t="s">
        <v>131</v>
      </c>
      <c r="E23" s="164">
        <v>23714</v>
      </c>
      <c r="F23" s="10">
        <v>699508043</v>
      </c>
      <c r="G23" s="10" t="s">
        <v>772</v>
      </c>
      <c r="H23" s="10" t="s">
        <v>335</v>
      </c>
      <c r="I23" s="10" t="s">
        <v>731</v>
      </c>
      <c r="J23" s="167" t="s">
        <v>731</v>
      </c>
      <c r="K23" s="10" t="s">
        <v>773</v>
      </c>
      <c r="N23" s="164">
        <v>35082</v>
      </c>
      <c r="O23" s="10" t="s">
        <v>774</v>
      </c>
      <c r="P23" s="10"/>
    </row>
    <row r="24" spans="1:16" x14ac:dyDescent="0.3">
      <c r="A24" s="99">
        <v>26</v>
      </c>
      <c r="B24" s="99" t="s">
        <v>246</v>
      </c>
      <c r="C24" s="100" t="s">
        <v>134</v>
      </c>
      <c r="D24" s="100" t="s">
        <v>133</v>
      </c>
      <c r="E24" s="168">
        <v>25497</v>
      </c>
      <c r="F24" s="167">
        <v>967240020</v>
      </c>
      <c r="G24" s="167" t="s">
        <v>776</v>
      </c>
      <c r="H24" s="167" t="s">
        <v>396</v>
      </c>
      <c r="I24" s="167" t="s">
        <v>731</v>
      </c>
      <c r="J24" s="167" t="s">
        <v>731</v>
      </c>
      <c r="K24" s="167"/>
      <c r="N24" s="168">
        <v>35390</v>
      </c>
      <c r="O24" s="167" t="s">
        <v>756</v>
      </c>
      <c r="P24" s="167"/>
    </row>
    <row r="25" spans="1:16" x14ac:dyDescent="0.3">
      <c r="A25" s="98">
        <v>27</v>
      </c>
      <c r="B25" s="98" t="s">
        <v>247</v>
      </c>
      <c r="C25" s="7" t="s">
        <v>136</v>
      </c>
      <c r="D25" s="7" t="s">
        <v>135</v>
      </c>
      <c r="E25" s="164">
        <v>20595</v>
      </c>
      <c r="F25" s="10">
        <v>967226140</v>
      </c>
      <c r="G25" s="10" t="s">
        <v>777</v>
      </c>
      <c r="H25" s="10" t="s">
        <v>308</v>
      </c>
      <c r="I25" s="10" t="s">
        <v>731</v>
      </c>
      <c r="J25" s="167" t="s">
        <v>731</v>
      </c>
      <c r="K25" s="10"/>
      <c r="N25" s="164">
        <v>35418</v>
      </c>
      <c r="O25" s="10" t="s">
        <v>756</v>
      </c>
      <c r="P25" s="10"/>
    </row>
    <row r="26" spans="1:16" x14ac:dyDescent="0.3">
      <c r="A26" s="99">
        <v>28</v>
      </c>
      <c r="B26" s="99" t="s">
        <v>248</v>
      </c>
      <c r="C26" s="100" t="s">
        <v>138</v>
      </c>
      <c r="D26" s="100" t="s">
        <v>137</v>
      </c>
      <c r="E26" s="168">
        <v>23097</v>
      </c>
      <c r="F26" s="167">
        <v>654300234</v>
      </c>
      <c r="G26" s="167" t="s">
        <v>778</v>
      </c>
      <c r="H26" s="167" t="s">
        <v>432</v>
      </c>
      <c r="I26" s="167" t="s">
        <v>731</v>
      </c>
      <c r="J26" s="167" t="s">
        <v>731</v>
      </c>
      <c r="K26" s="167" t="s">
        <v>779</v>
      </c>
      <c r="N26" s="168">
        <v>35432</v>
      </c>
      <c r="O26" s="167" t="s">
        <v>733</v>
      </c>
      <c r="P26" s="167"/>
    </row>
    <row r="27" spans="1:16" x14ac:dyDescent="0.3">
      <c r="A27" s="98">
        <v>29</v>
      </c>
      <c r="B27" s="98" t="s">
        <v>249</v>
      </c>
      <c r="C27" s="7" t="s">
        <v>140</v>
      </c>
      <c r="D27" s="7" t="s">
        <v>139</v>
      </c>
      <c r="E27" s="164">
        <v>18723</v>
      </c>
      <c r="F27" s="10">
        <v>639960849</v>
      </c>
      <c r="G27" s="10" t="s">
        <v>780</v>
      </c>
      <c r="H27" s="10" t="s">
        <v>396</v>
      </c>
      <c r="I27" s="10" t="s">
        <v>731</v>
      </c>
      <c r="J27" s="167" t="s">
        <v>731</v>
      </c>
      <c r="K27" s="10" t="s">
        <v>781</v>
      </c>
      <c r="N27" s="164">
        <v>35453</v>
      </c>
      <c r="O27" s="10" t="s">
        <v>733</v>
      </c>
      <c r="P27" s="10"/>
    </row>
    <row r="28" spans="1:16" x14ac:dyDescent="0.3">
      <c r="A28" s="99">
        <v>30</v>
      </c>
      <c r="B28" s="99" t="s">
        <v>250</v>
      </c>
      <c r="C28" s="100" t="s">
        <v>142</v>
      </c>
      <c r="D28" s="100" t="s">
        <v>141</v>
      </c>
      <c r="E28" s="168">
        <v>27563</v>
      </c>
      <c r="F28" s="167">
        <v>667689488</v>
      </c>
      <c r="G28" s="167" t="s">
        <v>782</v>
      </c>
      <c r="H28" s="167" t="s">
        <v>432</v>
      </c>
      <c r="I28" s="167" t="s">
        <v>731</v>
      </c>
      <c r="J28" s="167" t="s">
        <v>731</v>
      </c>
      <c r="K28" s="167" t="s">
        <v>783</v>
      </c>
      <c r="N28" s="168">
        <v>35512</v>
      </c>
      <c r="O28" s="167" t="s">
        <v>784</v>
      </c>
      <c r="P28" s="167"/>
    </row>
    <row r="29" spans="1:16" x14ac:dyDescent="0.3">
      <c r="A29" s="98">
        <v>31</v>
      </c>
      <c r="B29" s="98" t="s">
        <v>251</v>
      </c>
      <c r="C29" s="7" t="s">
        <v>144</v>
      </c>
      <c r="D29" s="7" t="s">
        <v>143</v>
      </c>
      <c r="E29" s="164">
        <v>24898</v>
      </c>
      <c r="F29" s="10">
        <v>648710031</v>
      </c>
      <c r="G29" s="10" t="s">
        <v>785</v>
      </c>
      <c r="H29" s="10" t="s">
        <v>396</v>
      </c>
      <c r="I29" s="10" t="s">
        <v>731</v>
      </c>
      <c r="J29" s="167" t="s">
        <v>731</v>
      </c>
      <c r="K29" s="10" t="s">
        <v>786</v>
      </c>
      <c r="N29" s="164">
        <v>35512</v>
      </c>
      <c r="O29" s="10" t="s">
        <v>733</v>
      </c>
      <c r="P29" s="10"/>
    </row>
    <row r="30" spans="1:16" x14ac:dyDescent="0.3">
      <c r="A30" s="99">
        <v>32</v>
      </c>
      <c r="B30" s="99" t="s">
        <v>252</v>
      </c>
      <c r="C30" s="100" t="s">
        <v>146</v>
      </c>
      <c r="D30" s="100" t="s">
        <v>145</v>
      </c>
      <c r="E30" s="168">
        <v>20525</v>
      </c>
      <c r="F30" s="167">
        <v>629640135</v>
      </c>
      <c r="G30" s="167" t="s">
        <v>787</v>
      </c>
      <c r="H30" s="167" t="s">
        <v>335</v>
      </c>
      <c r="I30" s="167" t="s">
        <v>731</v>
      </c>
      <c r="J30" s="167" t="s">
        <v>731</v>
      </c>
      <c r="K30" s="167" t="s">
        <v>788</v>
      </c>
      <c r="N30" s="168">
        <v>35537</v>
      </c>
      <c r="O30" s="167" t="s">
        <v>733</v>
      </c>
      <c r="P30" s="167"/>
    </row>
    <row r="31" spans="1:16" x14ac:dyDescent="0.3">
      <c r="A31" s="98">
        <v>33</v>
      </c>
      <c r="B31" s="98" t="s">
        <v>253</v>
      </c>
      <c r="C31" s="7" t="s">
        <v>148</v>
      </c>
      <c r="D31" s="7" t="s">
        <v>147</v>
      </c>
      <c r="E31" s="164">
        <v>24615</v>
      </c>
      <c r="F31" s="10">
        <v>967194063</v>
      </c>
      <c r="G31" s="10" t="s">
        <v>789</v>
      </c>
      <c r="H31" s="10" t="s">
        <v>341</v>
      </c>
      <c r="I31" s="10" t="s">
        <v>731</v>
      </c>
      <c r="J31" s="167" t="s">
        <v>731</v>
      </c>
      <c r="K31" s="10" t="s">
        <v>790</v>
      </c>
      <c r="N31" s="164">
        <v>35544</v>
      </c>
      <c r="O31" s="10" t="s">
        <v>756</v>
      </c>
      <c r="P31" s="10"/>
    </row>
    <row r="32" spans="1:16" x14ac:dyDescent="0.3">
      <c r="A32" s="99">
        <v>34</v>
      </c>
      <c r="B32" s="99" t="s">
        <v>254</v>
      </c>
      <c r="C32" s="100" t="s">
        <v>150</v>
      </c>
      <c r="D32" s="100" t="s">
        <v>149</v>
      </c>
      <c r="E32" s="168">
        <v>25592</v>
      </c>
      <c r="F32" s="167">
        <v>967507580</v>
      </c>
      <c r="G32" s="167" t="s">
        <v>791</v>
      </c>
      <c r="H32" s="167" t="s">
        <v>308</v>
      </c>
      <c r="I32" s="167" t="s">
        <v>731</v>
      </c>
      <c r="J32" s="167" t="s">
        <v>731</v>
      </c>
      <c r="K32" s="167" t="s">
        <v>792</v>
      </c>
      <c r="N32" s="168">
        <v>35544</v>
      </c>
      <c r="O32" s="167" t="s">
        <v>756</v>
      </c>
      <c r="P32" s="167"/>
    </row>
    <row r="33" spans="1:16" x14ac:dyDescent="0.3">
      <c r="A33" s="99">
        <v>36</v>
      </c>
      <c r="B33" s="99" t="s">
        <v>255</v>
      </c>
      <c r="C33" s="100" t="s">
        <v>152</v>
      </c>
      <c r="D33" s="100" t="s">
        <v>151</v>
      </c>
      <c r="E33" s="168"/>
      <c r="F33" s="167">
        <v>690343990</v>
      </c>
      <c r="G33" s="167" t="s">
        <v>737</v>
      </c>
      <c r="H33" s="167" t="s">
        <v>322</v>
      </c>
      <c r="I33" s="167" t="s">
        <v>731</v>
      </c>
      <c r="J33" s="167" t="s">
        <v>731</v>
      </c>
      <c r="K33" s="167" t="s">
        <v>793</v>
      </c>
      <c r="N33" s="168">
        <v>35855</v>
      </c>
      <c r="O33" s="167" t="s">
        <v>756</v>
      </c>
      <c r="P33" s="167"/>
    </row>
    <row r="34" spans="1:16" x14ac:dyDescent="0.3">
      <c r="A34" s="98">
        <v>37</v>
      </c>
      <c r="B34" s="98" t="s">
        <v>256</v>
      </c>
      <c r="C34" s="7" t="s">
        <v>154</v>
      </c>
      <c r="D34" s="7" t="s">
        <v>153</v>
      </c>
      <c r="E34" s="164"/>
      <c r="F34" s="10">
        <v>610398692</v>
      </c>
      <c r="G34" s="10" t="s">
        <v>794</v>
      </c>
      <c r="H34" s="10" t="s">
        <v>432</v>
      </c>
      <c r="I34" s="10" t="s">
        <v>731</v>
      </c>
      <c r="J34" s="167" t="s">
        <v>731</v>
      </c>
      <c r="K34" s="10" t="s">
        <v>795</v>
      </c>
      <c r="N34" s="164">
        <v>35855</v>
      </c>
      <c r="O34" s="10" t="s">
        <v>733</v>
      </c>
      <c r="P34" s="10"/>
    </row>
    <row r="35" spans="1:16" x14ac:dyDescent="0.3">
      <c r="A35" s="99">
        <v>38</v>
      </c>
      <c r="B35" s="99" t="s">
        <v>257</v>
      </c>
      <c r="C35" s="100" t="s">
        <v>155</v>
      </c>
      <c r="D35" s="100" t="s">
        <v>106</v>
      </c>
      <c r="E35" s="168">
        <v>23613</v>
      </c>
      <c r="F35" s="167">
        <v>967607669</v>
      </c>
      <c r="G35" s="167" t="s">
        <v>796</v>
      </c>
      <c r="H35" s="167" t="s">
        <v>335</v>
      </c>
      <c r="I35" s="167" t="s">
        <v>731</v>
      </c>
      <c r="J35" s="167" t="s">
        <v>731</v>
      </c>
      <c r="K35" s="167"/>
      <c r="N35" s="168">
        <v>35886</v>
      </c>
      <c r="O35" s="167" t="s">
        <v>733</v>
      </c>
      <c r="P35" s="167"/>
    </row>
    <row r="36" spans="1:16" x14ac:dyDescent="0.3">
      <c r="A36" s="98">
        <v>39</v>
      </c>
      <c r="B36" s="98" t="s">
        <v>258</v>
      </c>
      <c r="C36" s="7" t="s">
        <v>157</v>
      </c>
      <c r="D36" s="7" t="s">
        <v>156</v>
      </c>
      <c r="E36" s="164"/>
      <c r="F36" s="10">
        <v>967503200</v>
      </c>
      <c r="G36" s="10" t="s">
        <v>775</v>
      </c>
      <c r="H36" s="10" t="s">
        <v>308</v>
      </c>
      <c r="I36" s="10" t="s">
        <v>731</v>
      </c>
      <c r="J36" s="167" t="s">
        <v>731</v>
      </c>
      <c r="K36" s="10"/>
      <c r="N36" s="164">
        <v>36586</v>
      </c>
      <c r="O36" s="10" t="s">
        <v>733</v>
      </c>
      <c r="P36" s="10"/>
    </row>
    <row r="37" spans="1:16" x14ac:dyDescent="0.3">
      <c r="A37" s="99">
        <v>40</v>
      </c>
      <c r="B37" s="99" t="s">
        <v>259</v>
      </c>
      <c r="C37" s="100" t="s">
        <v>159</v>
      </c>
      <c r="D37" s="100" t="s">
        <v>158</v>
      </c>
      <c r="E37" s="168"/>
      <c r="F37" s="167">
        <v>967227183</v>
      </c>
      <c r="G37" s="167" t="s">
        <v>761</v>
      </c>
      <c r="H37" s="167" t="s">
        <v>322</v>
      </c>
      <c r="I37" s="167" t="s">
        <v>731</v>
      </c>
      <c r="J37" s="167" t="s">
        <v>731</v>
      </c>
      <c r="K37" s="167"/>
      <c r="N37" s="168">
        <v>35796</v>
      </c>
      <c r="O37" s="167" t="s">
        <v>733</v>
      </c>
      <c r="P37" s="167"/>
    </row>
    <row r="38" spans="1:16" x14ac:dyDescent="0.3">
      <c r="A38" s="98">
        <v>41</v>
      </c>
      <c r="B38" s="98" t="s">
        <v>260</v>
      </c>
      <c r="C38" s="7" t="s">
        <v>161</v>
      </c>
      <c r="D38" s="7" t="s">
        <v>160</v>
      </c>
      <c r="E38" s="164">
        <v>18808</v>
      </c>
      <c r="F38" s="10">
        <v>967216180</v>
      </c>
      <c r="G38" s="10" t="s">
        <v>797</v>
      </c>
      <c r="H38" s="10" t="s">
        <v>396</v>
      </c>
      <c r="I38" s="10" t="s">
        <v>731</v>
      </c>
      <c r="J38" s="167" t="s">
        <v>731</v>
      </c>
      <c r="K38" s="10"/>
      <c r="N38" s="164">
        <v>30560</v>
      </c>
      <c r="O38" s="10" t="s">
        <v>733</v>
      </c>
      <c r="P38" s="10"/>
    </row>
    <row r="39" spans="1:16" x14ac:dyDescent="0.3">
      <c r="A39" s="99">
        <v>42</v>
      </c>
      <c r="B39" s="99" t="s">
        <v>261</v>
      </c>
      <c r="C39" s="100" t="s">
        <v>163</v>
      </c>
      <c r="D39" s="100" t="s">
        <v>162</v>
      </c>
      <c r="E39" s="168">
        <v>19666</v>
      </c>
      <c r="F39" s="167">
        <v>665613305</v>
      </c>
      <c r="G39" s="167" t="s">
        <v>798</v>
      </c>
      <c r="H39" s="167" t="s">
        <v>335</v>
      </c>
      <c r="I39" s="167" t="s">
        <v>731</v>
      </c>
      <c r="J39" s="167" t="s">
        <v>731</v>
      </c>
      <c r="K39" s="167" t="s">
        <v>799</v>
      </c>
      <c r="N39" s="168">
        <v>36724</v>
      </c>
      <c r="O39" s="167" t="s">
        <v>733</v>
      </c>
      <c r="P39" s="167"/>
    </row>
    <row r="40" spans="1:16" x14ac:dyDescent="0.3">
      <c r="A40" s="98">
        <v>43</v>
      </c>
      <c r="B40" s="98" t="s">
        <v>262</v>
      </c>
      <c r="C40" s="7" t="s">
        <v>165</v>
      </c>
      <c r="D40" s="7" t="s">
        <v>164</v>
      </c>
      <c r="E40" s="164">
        <v>23018</v>
      </c>
      <c r="F40" s="10">
        <v>690131102</v>
      </c>
      <c r="G40" s="10" t="s">
        <v>800</v>
      </c>
      <c r="H40" s="10" t="s">
        <v>396</v>
      </c>
      <c r="I40" s="10" t="s">
        <v>731</v>
      </c>
      <c r="J40" s="167" t="s">
        <v>731</v>
      </c>
      <c r="K40" s="10" t="s">
        <v>801</v>
      </c>
      <c r="N40" s="164">
        <v>37204</v>
      </c>
      <c r="O40" s="10" t="s">
        <v>733</v>
      </c>
      <c r="P40" s="10"/>
    </row>
    <row r="41" spans="1:16" x14ac:dyDescent="0.3">
      <c r="A41" s="99">
        <v>44</v>
      </c>
      <c r="B41" s="99" t="s">
        <v>263</v>
      </c>
      <c r="C41" s="100" t="s">
        <v>167</v>
      </c>
      <c r="D41" s="100" t="s">
        <v>166</v>
      </c>
      <c r="E41" s="168">
        <v>22390</v>
      </c>
      <c r="F41" s="167">
        <v>648736744</v>
      </c>
      <c r="G41" s="167" t="s">
        <v>802</v>
      </c>
      <c r="H41" s="167" t="s">
        <v>803</v>
      </c>
      <c r="I41" s="167" t="s">
        <v>804</v>
      </c>
      <c r="J41" s="167" t="s">
        <v>853</v>
      </c>
      <c r="K41" s="167" t="s">
        <v>805</v>
      </c>
      <c r="N41" s="168">
        <v>37580</v>
      </c>
      <c r="O41" s="167" t="s">
        <v>733</v>
      </c>
      <c r="P41" s="167"/>
    </row>
    <row r="42" spans="1:16" x14ac:dyDescent="0.3">
      <c r="A42" s="98">
        <v>45</v>
      </c>
      <c r="B42" s="98" t="s">
        <v>286</v>
      </c>
      <c r="C42" s="7" t="s">
        <v>165</v>
      </c>
      <c r="D42" s="7" t="s">
        <v>168</v>
      </c>
      <c r="E42" s="164">
        <v>24006</v>
      </c>
      <c r="F42" s="10">
        <v>967260051</v>
      </c>
      <c r="G42" s="10" t="s">
        <v>806</v>
      </c>
      <c r="H42" s="10" t="s">
        <v>378</v>
      </c>
      <c r="I42" s="10" t="s">
        <v>807</v>
      </c>
      <c r="J42" s="10" t="s">
        <v>731</v>
      </c>
      <c r="K42" s="10" t="s">
        <v>808</v>
      </c>
      <c r="N42" s="164">
        <v>37712</v>
      </c>
      <c r="O42" s="10" t="s">
        <v>733</v>
      </c>
      <c r="P42" s="10"/>
    </row>
    <row r="43" spans="1:16" x14ac:dyDescent="0.3">
      <c r="A43" s="99">
        <v>46</v>
      </c>
      <c r="B43" s="99" t="s">
        <v>264</v>
      </c>
      <c r="C43" s="100" t="s">
        <v>169</v>
      </c>
      <c r="D43" s="100" t="s">
        <v>162</v>
      </c>
      <c r="E43" s="168">
        <v>24013</v>
      </c>
      <c r="F43" s="167">
        <v>967211526</v>
      </c>
      <c r="G43" s="167" t="s">
        <v>809</v>
      </c>
      <c r="H43" s="167" t="s">
        <v>341</v>
      </c>
      <c r="I43" s="167" t="s">
        <v>731</v>
      </c>
      <c r="J43" s="167" t="s">
        <v>731</v>
      </c>
      <c r="K43" s="167" t="s">
        <v>810</v>
      </c>
      <c r="N43" s="168">
        <v>37974</v>
      </c>
      <c r="O43" s="167" t="s">
        <v>733</v>
      </c>
      <c r="P43" s="167"/>
    </row>
    <row r="44" spans="1:16" x14ac:dyDescent="0.3">
      <c r="A44" s="98">
        <v>49</v>
      </c>
      <c r="B44" s="98" t="s">
        <v>265</v>
      </c>
      <c r="C44" s="7" t="s">
        <v>171</v>
      </c>
      <c r="D44" s="7" t="s">
        <v>170</v>
      </c>
      <c r="E44" s="164">
        <v>31520</v>
      </c>
      <c r="F44" s="10">
        <v>967228103</v>
      </c>
      <c r="G44" s="10" t="s">
        <v>737</v>
      </c>
      <c r="H44" s="10" t="s">
        <v>322</v>
      </c>
      <c r="I44" s="10" t="s">
        <v>731</v>
      </c>
      <c r="J44" s="10" t="s">
        <v>731</v>
      </c>
      <c r="K44" s="10" t="s">
        <v>811</v>
      </c>
      <c r="N44" s="164">
        <v>38034</v>
      </c>
      <c r="O44" s="10" t="s">
        <v>756</v>
      </c>
      <c r="P44" s="10"/>
    </row>
    <row r="45" spans="1:16" x14ac:dyDescent="0.3">
      <c r="A45" s="99">
        <v>50</v>
      </c>
      <c r="B45" s="99" t="s">
        <v>266</v>
      </c>
      <c r="C45" s="100" t="s">
        <v>171</v>
      </c>
      <c r="D45" s="100" t="s">
        <v>172</v>
      </c>
      <c r="E45" s="168">
        <v>31857</v>
      </c>
      <c r="F45" s="167">
        <v>660253982</v>
      </c>
      <c r="G45" s="167" t="s">
        <v>737</v>
      </c>
      <c r="H45" s="167" t="s">
        <v>322</v>
      </c>
      <c r="I45" s="167" t="s">
        <v>731</v>
      </c>
      <c r="J45" s="10" t="s">
        <v>731</v>
      </c>
      <c r="K45" s="167" t="s">
        <v>812</v>
      </c>
      <c r="N45" s="168">
        <v>38034</v>
      </c>
      <c r="O45" s="167" t="s">
        <v>733</v>
      </c>
      <c r="P45" s="167"/>
    </row>
    <row r="46" spans="1:16" x14ac:dyDescent="0.3">
      <c r="A46" s="98">
        <v>51</v>
      </c>
      <c r="B46" s="98" t="s">
        <v>267</v>
      </c>
      <c r="C46" s="7" t="s">
        <v>174</v>
      </c>
      <c r="D46" s="7" t="s">
        <v>173</v>
      </c>
      <c r="E46" s="164">
        <v>25041</v>
      </c>
      <c r="F46" s="10">
        <v>646014584</v>
      </c>
      <c r="G46" s="10" t="s">
        <v>813</v>
      </c>
      <c r="H46" s="10" t="s">
        <v>322</v>
      </c>
      <c r="I46" s="10" t="s">
        <v>731</v>
      </c>
      <c r="J46" s="10" t="s">
        <v>731</v>
      </c>
      <c r="K46" s="10" t="s">
        <v>814</v>
      </c>
      <c r="N46" s="164">
        <v>38034</v>
      </c>
      <c r="O46" s="10" t="s">
        <v>733</v>
      </c>
      <c r="P46" s="10"/>
    </row>
    <row r="47" spans="1:16" x14ac:dyDescent="0.3">
      <c r="A47" s="99">
        <v>52</v>
      </c>
      <c r="B47" s="99" t="s">
        <v>268</v>
      </c>
      <c r="C47" s="100" t="s">
        <v>176</v>
      </c>
      <c r="D47" s="100" t="s">
        <v>175</v>
      </c>
      <c r="E47" s="168">
        <v>18639</v>
      </c>
      <c r="F47" s="167">
        <v>967668992</v>
      </c>
      <c r="G47" s="167" t="s">
        <v>815</v>
      </c>
      <c r="H47" s="167" t="s">
        <v>335</v>
      </c>
      <c r="I47" s="167" t="s">
        <v>731</v>
      </c>
      <c r="J47" s="10" t="s">
        <v>731</v>
      </c>
      <c r="K47" s="167"/>
      <c r="N47" s="168">
        <v>38898</v>
      </c>
      <c r="O47" s="167" t="s">
        <v>816</v>
      </c>
      <c r="P47" s="167"/>
    </row>
    <row r="48" spans="1:16" x14ac:dyDescent="0.3">
      <c r="A48" s="98">
        <v>53</v>
      </c>
      <c r="B48" s="98" t="s">
        <v>269</v>
      </c>
      <c r="C48" s="7" t="s">
        <v>178</v>
      </c>
      <c r="D48" s="7" t="s">
        <v>177</v>
      </c>
      <c r="E48" s="164">
        <v>25842</v>
      </c>
      <c r="F48" s="10">
        <v>685130721</v>
      </c>
      <c r="G48" s="10" t="s">
        <v>768</v>
      </c>
      <c r="H48" s="10" t="s">
        <v>341</v>
      </c>
      <c r="I48" s="10" t="s">
        <v>731</v>
      </c>
      <c r="J48" s="10" t="s">
        <v>731</v>
      </c>
      <c r="K48" s="10" t="s">
        <v>679</v>
      </c>
      <c r="N48" s="164">
        <v>38991</v>
      </c>
      <c r="O48" s="10" t="s">
        <v>817</v>
      </c>
      <c r="P48" s="10"/>
    </row>
    <row r="49" spans="1:16" x14ac:dyDescent="0.3">
      <c r="A49" s="99">
        <v>54</v>
      </c>
      <c r="B49" s="99" t="s">
        <v>270</v>
      </c>
      <c r="C49" s="100" t="s">
        <v>180</v>
      </c>
      <c r="D49" s="100" t="s">
        <v>179</v>
      </c>
      <c r="E49" s="168">
        <v>24568</v>
      </c>
      <c r="F49" s="167">
        <v>605104474</v>
      </c>
      <c r="G49" s="167" t="s">
        <v>818</v>
      </c>
      <c r="H49" s="167" t="s">
        <v>322</v>
      </c>
      <c r="I49" s="167" t="s">
        <v>731</v>
      </c>
      <c r="J49" s="10" t="s">
        <v>731</v>
      </c>
      <c r="K49" s="167" t="s">
        <v>819</v>
      </c>
      <c r="N49" s="168">
        <v>39014</v>
      </c>
      <c r="O49" s="167" t="s">
        <v>733</v>
      </c>
      <c r="P49" s="167"/>
    </row>
    <row r="50" spans="1:16" x14ac:dyDescent="0.3">
      <c r="A50" s="98">
        <v>55</v>
      </c>
      <c r="B50" s="98" t="s">
        <v>271</v>
      </c>
      <c r="C50" s="7" t="s">
        <v>181</v>
      </c>
      <c r="D50" s="7" t="s">
        <v>156</v>
      </c>
      <c r="E50" s="164">
        <v>23120</v>
      </c>
      <c r="F50" s="10">
        <v>666024301</v>
      </c>
      <c r="G50" s="10" t="s">
        <v>820</v>
      </c>
      <c r="H50" s="10" t="s">
        <v>335</v>
      </c>
      <c r="I50" s="10" t="s">
        <v>731</v>
      </c>
      <c r="J50" s="10" t="s">
        <v>731</v>
      </c>
      <c r="K50" s="10" t="s">
        <v>821</v>
      </c>
      <c r="N50" s="164">
        <v>39883</v>
      </c>
      <c r="O50" s="10" t="s">
        <v>733</v>
      </c>
      <c r="P50" s="10"/>
    </row>
    <row r="51" spans="1:16" x14ac:dyDescent="0.3">
      <c r="A51" s="99">
        <v>56</v>
      </c>
      <c r="B51" s="99" t="s">
        <v>272</v>
      </c>
      <c r="C51" s="100" t="s">
        <v>183</v>
      </c>
      <c r="D51" s="100" t="s">
        <v>182</v>
      </c>
      <c r="E51" s="168">
        <v>21834</v>
      </c>
      <c r="F51" s="167">
        <v>617460340</v>
      </c>
      <c r="G51" s="167" t="s">
        <v>822</v>
      </c>
      <c r="H51" s="167" t="s">
        <v>322</v>
      </c>
      <c r="I51" s="167" t="s">
        <v>731</v>
      </c>
      <c r="J51" s="10" t="s">
        <v>731</v>
      </c>
      <c r="K51" s="167" t="s">
        <v>823</v>
      </c>
      <c r="N51" s="168">
        <v>39877</v>
      </c>
      <c r="O51" s="167" t="s">
        <v>733</v>
      </c>
      <c r="P51" s="167"/>
    </row>
    <row r="52" spans="1:16" x14ac:dyDescent="0.3">
      <c r="A52" s="98">
        <v>57</v>
      </c>
      <c r="B52" s="98" t="s">
        <v>273</v>
      </c>
      <c r="C52" s="7" t="s">
        <v>185</v>
      </c>
      <c r="D52" s="7" t="s">
        <v>184</v>
      </c>
      <c r="E52" s="164">
        <v>23070</v>
      </c>
      <c r="F52" s="10">
        <v>686772004</v>
      </c>
      <c r="G52" s="10" t="s">
        <v>824</v>
      </c>
      <c r="H52" s="10" t="s">
        <v>308</v>
      </c>
      <c r="I52" s="10" t="s">
        <v>731</v>
      </c>
      <c r="J52" s="10" t="s">
        <v>731</v>
      </c>
      <c r="K52" s="10" t="s">
        <v>825</v>
      </c>
      <c r="N52" s="164">
        <v>39877</v>
      </c>
      <c r="O52" s="10" t="s">
        <v>826</v>
      </c>
      <c r="P52" s="10"/>
    </row>
    <row r="53" spans="1:16" x14ac:dyDescent="0.3">
      <c r="A53" s="99">
        <v>58</v>
      </c>
      <c r="B53" s="99" t="s">
        <v>274</v>
      </c>
      <c r="C53" s="100" t="s">
        <v>187</v>
      </c>
      <c r="D53" s="100" t="s">
        <v>186</v>
      </c>
      <c r="E53" s="168">
        <v>21884</v>
      </c>
      <c r="F53" s="167">
        <v>659873378</v>
      </c>
      <c r="G53" s="167" t="s">
        <v>827</v>
      </c>
      <c r="H53" s="167" t="s">
        <v>322</v>
      </c>
      <c r="I53" s="167" t="s">
        <v>731</v>
      </c>
      <c r="J53" s="10" t="s">
        <v>731</v>
      </c>
      <c r="K53" s="167" t="s">
        <v>828</v>
      </c>
      <c r="N53" s="168">
        <v>40452</v>
      </c>
      <c r="O53" s="167" t="s">
        <v>733</v>
      </c>
      <c r="P53" s="167"/>
    </row>
    <row r="54" spans="1:16" x14ac:dyDescent="0.3">
      <c r="A54" s="98">
        <v>59</v>
      </c>
      <c r="B54" s="98" t="s">
        <v>275</v>
      </c>
      <c r="C54" s="7" t="s">
        <v>188</v>
      </c>
      <c r="D54" s="7" t="s">
        <v>162</v>
      </c>
      <c r="E54" s="164">
        <v>24591</v>
      </c>
      <c r="F54" s="10">
        <v>649551904</v>
      </c>
      <c r="G54" s="10" t="s">
        <v>829</v>
      </c>
      <c r="H54" s="10" t="s">
        <v>341</v>
      </c>
      <c r="I54" s="10" t="s">
        <v>731</v>
      </c>
      <c r="J54" s="10" t="s">
        <v>731</v>
      </c>
      <c r="K54" s="10" t="s">
        <v>830</v>
      </c>
      <c r="N54" s="164">
        <v>40111</v>
      </c>
      <c r="O54" s="10" t="s">
        <v>831</v>
      </c>
      <c r="P54" s="10"/>
    </row>
    <row r="55" spans="1:16" x14ac:dyDescent="0.3">
      <c r="A55" s="99">
        <v>60</v>
      </c>
      <c r="B55" s="99" t="s">
        <v>276</v>
      </c>
      <c r="C55" s="100" t="s">
        <v>190</v>
      </c>
      <c r="D55" s="100" t="s">
        <v>189</v>
      </c>
      <c r="E55" s="168">
        <v>21210</v>
      </c>
      <c r="F55" s="167">
        <v>619424414</v>
      </c>
      <c r="G55" s="167" t="s">
        <v>832</v>
      </c>
      <c r="H55" s="167" t="s">
        <v>833</v>
      </c>
      <c r="I55" s="167" t="s">
        <v>731</v>
      </c>
      <c r="J55" s="10" t="s">
        <v>731</v>
      </c>
      <c r="K55" s="167"/>
      <c r="N55" s="168">
        <v>40179</v>
      </c>
      <c r="O55" s="167" t="s">
        <v>756</v>
      </c>
      <c r="P55" s="167"/>
    </row>
    <row r="56" spans="1:16" x14ac:dyDescent="0.3">
      <c r="A56" s="98">
        <v>61</v>
      </c>
      <c r="B56" s="98" t="s">
        <v>277</v>
      </c>
      <c r="C56" s="7" t="s">
        <v>191</v>
      </c>
      <c r="D56" s="7" t="s">
        <v>166</v>
      </c>
      <c r="E56" s="164">
        <v>16142</v>
      </c>
      <c r="F56" s="10">
        <v>617754135</v>
      </c>
      <c r="G56" s="10" t="s">
        <v>832</v>
      </c>
      <c r="H56" s="10" t="s">
        <v>833</v>
      </c>
      <c r="I56" s="10" t="s">
        <v>731</v>
      </c>
      <c r="J56" s="10" t="s">
        <v>731</v>
      </c>
      <c r="K56" s="10"/>
      <c r="N56" s="164">
        <v>40179</v>
      </c>
      <c r="O56" s="10" t="s">
        <v>733</v>
      </c>
      <c r="P56" s="10"/>
    </row>
    <row r="57" spans="1:16" x14ac:dyDescent="0.3">
      <c r="A57" s="99">
        <v>62</v>
      </c>
      <c r="B57" s="99" t="s">
        <v>278</v>
      </c>
      <c r="C57" s="100" t="s">
        <v>193</v>
      </c>
      <c r="D57" s="100" t="s">
        <v>192</v>
      </c>
      <c r="E57" s="168">
        <v>25559</v>
      </c>
      <c r="F57" s="167">
        <v>610303022</v>
      </c>
      <c r="G57" s="167" t="s">
        <v>834</v>
      </c>
      <c r="H57" s="167" t="s">
        <v>315</v>
      </c>
      <c r="I57" s="167" t="s">
        <v>835</v>
      </c>
      <c r="J57" s="10" t="s">
        <v>731</v>
      </c>
      <c r="K57" s="167" t="s">
        <v>317</v>
      </c>
      <c r="N57" s="168">
        <v>40774</v>
      </c>
      <c r="O57" s="167" t="s">
        <v>733</v>
      </c>
      <c r="P57" s="167"/>
    </row>
    <row r="58" spans="1:16" x14ac:dyDescent="0.3">
      <c r="A58" s="98">
        <v>63</v>
      </c>
      <c r="B58" s="98" t="s">
        <v>279</v>
      </c>
      <c r="C58" s="7" t="s">
        <v>195</v>
      </c>
      <c r="D58" s="7" t="s">
        <v>194</v>
      </c>
      <c r="E58" s="164">
        <v>23475</v>
      </c>
      <c r="F58" s="10">
        <v>646707399</v>
      </c>
      <c r="G58" s="10" t="s">
        <v>836</v>
      </c>
      <c r="H58" s="10" t="s">
        <v>496</v>
      </c>
      <c r="I58" s="10" t="s">
        <v>837</v>
      </c>
      <c r="J58" s="10" t="s">
        <v>731</v>
      </c>
      <c r="K58" s="10" t="s">
        <v>633</v>
      </c>
      <c r="N58" s="164"/>
      <c r="O58" s="10" t="s">
        <v>733</v>
      </c>
      <c r="P58" s="10"/>
    </row>
    <row r="59" spans="1:16" x14ac:dyDescent="0.3">
      <c r="A59" s="99">
        <v>64</v>
      </c>
      <c r="B59" s="99" t="s">
        <v>280</v>
      </c>
      <c r="C59" s="100" t="s">
        <v>196</v>
      </c>
      <c r="D59" s="100" t="s">
        <v>145</v>
      </c>
      <c r="E59" s="168">
        <v>25731</v>
      </c>
      <c r="F59" s="167">
        <v>651991167</v>
      </c>
      <c r="G59" s="167" t="s">
        <v>838</v>
      </c>
      <c r="H59" s="167" t="s">
        <v>839</v>
      </c>
      <c r="I59" s="167" t="s">
        <v>840</v>
      </c>
      <c r="J59" s="167" t="s">
        <v>854</v>
      </c>
      <c r="K59" s="167" t="s">
        <v>841</v>
      </c>
      <c r="N59" s="168"/>
      <c r="O59" s="167" t="s">
        <v>733</v>
      </c>
      <c r="P59" s="167"/>
    </row>
    <row r="60" spans="1:16" x14ac:dyDescent="0.3">
      <c r="A60" s="98">
        <v>65</v>
      </c>
      <c r="B60" s="98" t="s">
        <v>281</v>
      </c>
      <c r="C60" s="7" t="s">
        <v>197</v>
      </c>
      <c r="D60" s="7" t="s">
        <v>158</v>
      </c>
      <c r="E60" s="164">
        <v>26777</v>
      </c>
      <c r="F60" s="10">
        <v>667678391</v>
      </c>
      <c r="G60" s="10" t="s">
        <v>842</v>
      </c>
      <c r="H60" s="10" t="s">
        <v>839</v>
      </c>
      <c r="I60" s="10" t="s">
        <v>840</v>
      </c>
      <c r="J60" s="10" t="s">
        <v>854</v>
      </c>
      <c r="K60" s="10" t="s">
        <v>843</v>
      </c>
      <c r="N60" s="164"/>
      <c r="O60" s="10" t="s">
        <v>733</v>
      </c>
      <c r="P60" s="10"/>
    </row>
    <row r="61" spans="1:16" x14ac:dyDescent="0.3">
      <c r="A61" s="99">
        <v>66</v>
      </c>
      <c r="B61" s="99" t="s">
        <v>282</v>
      </c>
      <c r="C61" s="100" t="s">
        <v>199</v>
      </c>
      <c r="D61" s="100" t="s">
        <v>198</v>
      </c>
      <c r="E61" s="168">
        <v>24650</v>
      </c>
      <c r="F61" s="167">
        <v>646767498</v>
      </c>
      <c r="G61" s="167" t="s">
        <v>844</v>
      </c>
      <c r="H61" s="167" t="s">
        <v>341</v>
      </c>
      <c r="I61" s="167" t="s">
        <v>731</v>
      </c>
      <c r="J61" s="167" t="s">
        <v>731</v>
      </c>
      <c r="K61" s="167" t="s">
        <v>845</v>
      </c>
      <c r="N61" s="168"/>
      <c r="O61" s="167" t="s">
        <v>733</v>
      </c>
      <c r="P61" s="167"/>
    </row>
    <row r="62" spans="1:16" x14ac:dyDescent="0.3">
      <c r="A62" s="98">
        <v>67</v>
      </c>
      <c r="B62" s="98" t="s">
        <v>283</v>
      </c>
      <c r="C62" s="7" t="s">
        <v>201</v>
      </c>
      <c r="D62" s="7" t="s">
        <v>200</v>
      </c>
      <c r="E62" s="164">
        <v>24196</v>
      </c>
      <c r="F62" s="10">
        <v>616492222</v>
      </c>
      <c r="G62" s="10" t="s">
        <v>844</v>
      </c>
      <c r="H62" s="10" t="s">
        <v>341</v>
      </c>
      <c r="I62" s="10" t="s">
        <v>731</v>
      </c>
      <c r="J62" s="167" t="s">
        <v>731</v>
      </c>
      <c r="K62" s="10" t="s">
        <v>846</v>
      </c>
      <c r="N62" s="164"/>
      <c r="O62" s="10" t="s">
        <v>756</v>
      </c>
      <c r="P62" s="10"/>
    </row>
    <row r="63" spans="1:16" x14ac:dyDescent="0.3">
      <c r="A63" s="99">
        <v>68</v>
      </c>
      <c r="B63" s="99" t="s">
        <v>284</v>
      </c>
      <c r="C63" s="100" t="s">
        <v>203</v>
      </c>
      <c r="D63" s="100" t="s">
        <v>202</v>
      </c>
      <c r="E63" s="168">
        <v>20934</v>
      </c>
      <c r="F63" s="167">
        <v>686373929</v>
      </c>
      <c r="G63" s="167" t="s">
        <v>847</v>
      </c>
      <c r="H63" s="167" t="s">
        <v>308</v>
      </c>
      <c r="I63" s="167" t="s">
        <v>731</v>
      </c>
      <c r="J63" s="167" t="s">
        <v>731</v>
      </c>
      <c r="K63" s="167" t="s">
        <v>848</v>
      </c>
      <c r="N63" s="168"/>
      <c r="O63" s="167" t="s">
        <v>733</v>
      </c>
      <c r="P63" s="167"/>
    </row>
    <row r="64" spans="1:16" x14ac:dyDescent="0.3">
      <c r="A64" s="98">
        <v>69</v>
      </c>
      <c r="B64" s="98" t="s">
        <v>285</v>
      </c>
      <c r="C64" s="7" t="s">
        <v>114</v>
      </c>
      <c r="D64" s="7" t="s">
        <v>204</v>
      </c>
      <c r="E64" s="164">
        <v>19082</v>
      </c>
      <c r="F64" s="10">
        <v>649259212</v>
      </c>
      <c r="G64" s="10" t="s">
        <v>849</v>
      </c>
      <c r="H64" s="10" t="s">
        <v>335</v>
      </c>
      <c r="I64" s="10" t="s">
        <v>731</v>
      </c>
      <c r="J64" s="167" t="s">
        <v>731</v>
      </c>
      <c r="K64" s="10" t="s">
        <v>850</v>
      </c>
      <c r="N64" s="164"/>
      <c r="O64" s="10" t="s">
        <v>733</v>
      </c>
      <c r="P64" s="10"/>
    </row>
    <row r="65" spans="1:11" s="192" customFormat="1" x14ac:dyDescent="0.3">
      <c r="A65" s="165">
        <v>70</v>
      </c>
      <c r="B65" s="165" t="s">
        <v>1139</v>
      </c>
      <c r="C65" s="167" t="s">
        <v>1786</v>
      </c>
      <c r="D65" s="167" t="s">
        <v>1781</v>
      </c>
      <c r="E65" s="168"/>
      <c r="F65" s="167"/>
      <c r="G65" s="167"/>
      <c r="H65" s="167"/>
      <c r="I65" s="167"/>
      <c r="J65" s="167"/>
      <c r="K65" s="167"/>
    </row>
    <row r="66" spans="1:11" x14ac:dyDescent="0.3">
      <c r="A66" s="191">
        <v>71</v>
      </c>
      <c r="B66" s="98" t="s">
        <v>1287</v>
      </c>
      <c r="C66" s="10" t="s">
        <v>1784</v>
      </c>
      <c r="D66" s="10" t="s">
        <v>1782</v>
      </c>
      <c r="E66" s="164"/>
      <c r="F66" s="10"/>
      <c r="G66" s="10"/>
      <c r="H66" s="10"/>
      <c r="I66" s="10"/>
      <c r="J66" s="10"/>
      <c r="K66" s="10"/>
    </row>
    <row r="67" spans="1:11" s="192" customFormat="1" x14ac:dyDescent="0.3">
      <c r="A67" s="165">
        <v>72</v>
      </c>
      <c r="B67" s="165" t="s">
        <v>514</v>
      </c>
      <c r="C67" s="193" t="s">
        <v>515</v>
      </c>
      <c r="D67" s="193" t="s">
        <v>516</v>
      </c>
      <c r="E67" s="194">
        <v>22991</v>
      </c>
      <c r="F67" s="193">
        <v>607794824</v>
      </c>
      <c r="G67" s="193" t="s">
        <v>517</v>
      </c>
      <c r="H67" s="167" t="s">
        <v>308</v>
      </c>
      <c r="I67" s="193" t="s">
        <v>309</v>
      </c>
      <c r="J67" s="193" t="s">
        <v>309</v>
      </c>
      <c r="K67" s="193" t="s">
        <v>518</v>
      </c>
    </row>
    <row r="68" spans="1:11" x14ac:dyDescent="0.3">
      <c r="A68" s="191">
        <v>73</v>
      </c>
      <c r="B68" s="98" t="s">
        <v>1002</v>
      </c>
      <c r="C68" s="10" t="s">
        <v>1785</v>
      </c>
      <c r="D68" s="10" t="s">
        <v>1783</v>
      </c>
      <c r="E68" s="164"/>
      <c r="F68" s="10"/>
      <c r="G68" s="10"/>
      <c r="H68" s="10"/>
      <c r="I68" s="10"/>
      <c r="J68" s="10"/>
      <c r="K68" s="1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9"/>
  <sheetViews>
    <sheetView workbookViewId="0">
      <selection activeCell="B410" sqref="B410"/>
    </sheetView>
  </sheetViews>
  <sheetFormatPr baseColWidth="10" defaultRowHeight="14.4" x14ac:dyDescent="0.3"/>
  <cols>
    <col min="2" max="2" width="11.21875" bestFit="1" customWidth="1"/>
    <col min="3" max="3" width="21.5546875" bestFit="1" customWidth="1"/>
    <col min="4" max="4" width="18.33203125" bestFit="1" customWidth="1"/>
    <col min="5" max="5" width="10.5546875" bestFit="1" customWidth="1"/>
    <col min="6" max="6" width="11.33203125" bestFit="1" customWidth="1"/>
    <col min="7" max="7" width="43.88671875" bestFit="1" customWidth="1"/>
    <col min="8" max="8" width="10.5546875" bestFit="1" customWidth="1"/>
    <col min="9" max="9" width="18.6640625" bestFit="1" customWidth="1"/>
    <col min="10" max="10" width="10.77734375" bestFit="1" customWidth="1"/>
    <col min="11" max="11" width="32.33203125" bestFit="1" customWidth="1"/>
  </cols>
  <sheetData>
    <row r="2" spans="1:11" x14ac:dyDescent="0.3">
      <c r="A2" s="104" t="s">
        <v>90</v>
      </c>
      <c r="B2" s="104" t="s">
        <v>89</v>
      </c>
      <c r="C2" s="104" t="s">
        <v>92</v>
      </c>
      <c r="D2" s="104" t="s">
        <v>91</v>
      </c>
      <c r="E2" s="104" t="s">
        <v>726</v>
      </c>
      <c r="F2" s="104" t="s">
        <v>725</v>
      </c>
      <c r="G2" s="104" t="s">
        <v>721</v>
      </c>
      <c r="H2" s="104" t="s">
        <v>722</v>
      </c>
      <c r="I2" s="104" t="s">
        <v>723</v>
      </c>
      <c r="J2" s="104" t="s">
        <v>852</v>
      </c>
      <c r="K2" s="104" t="s">
        <v>724</v>
      </c>
    </row>
    <row r="3" spans="1:11" x14ac:dyDescent="0.3">
      <c r="A3" s="98">
        <v>1</v>
      </c>
      <c r="B3" s="98" t="s">
        <v>225</v>
      </c>
      <c r="C3" s="7" t="s">
        <v>94</v>
      </c>
      <c r="D3" s="7" t="s">
        <v>93</v>
      </c>
      <c r="E3" s="164">
        <v>18629</v>
      </c>
      <c r="F3" s="10">
        <v>967523719</v>
      </c>
      <c r="G3" s="10" t="s">
        <v>730</v>
      </c>
      <c r="H3" s="10" t="s">
        <v>396</v>
      </c>
      <c r="I3" s="10" t="s">
        <v>731</v>
      </c>
      <c r="J3" s="10" t="s">
        <v>731</v>
      </c>
      <c r="K3" s="10" t="s">
        <v>732</v>
      </c>
    </row>
    <row r="4" spans="1:11" x14ac:dyDescent="0.3">
      <c r="A4" s="165">
        <v>2</v>
      </c>
      <c r="B4" s="165" t="s">
        <v>226</v>
      </c>
      <c r="C4" s="166" t="s">
        <v>96</v>
      </c>
      <c r="D4" s="166" t="s">
        <v>95</v>
      </c>
      <c r="E4" s="168">
        <v>18905</v>
      </c>
      <c r="F4" s="167"/>
      <c r="G4" s="167" t="s">
        <v>734</v>
      </c>
      <c r="H4" s="167" t="s">
        <v>432</v>
      </c>
      <c r="I4" s="167" t="s">
        <v>731</v>
      </c>
      <c r="J4" s="10" t="s">
        <v>731</v>
      </c>
      <c r="K4" s="167" t="s">
        <v>735</v>
      </c>
    </row>
    <row r="5" spans="1:11" x14ac:dyDescent="0.3">
      <c r="A5" s="98">
        <v>3</v>
      </c>
      <c r="B5" s="98" t="s">
        <v>227</v>
      </c>
      <c r="C5" s="7" t="s">
        <v>98</v>
      </c>
      <c r="D5" s="7" t="s">
        <v>97</v>
      </c>
      <c r="E5" s="164">
        <v>19979</v>
      </c>
      <c r="F5" s="10">
        <v>967228103</v>
      </c>
      <c r="G5" s="10" t="s">
        <v>737</v>
      </c>
      <c r="H5" s="10" t="s">
        <v>322</v>
      </c>
      <c r="I5" s="10" t="s">
        <v>731</v>
      </c>
      <c r="J5" s="10" t="s">
        <v>731</v>
      </c>
      <c r="K5" s="10" t="s">
        <v>738</v>
      </c>
    </row>
    <row r="6" spans="1:11" x14ac:dyDescent="0.3">
      <c r="A6" s="165">
        <v>4</v>
      </c>
      <c r="B6" s="165" t="s">
        <v>228</v>
      </c>
      <c r="C6" s="166" t="s">
        <v>100</v>
      </c>
      <c r="D6" s="166" t="s">
        <v>99</v>
      </c>
      <c r="E6" s="168">
        <v>21007</v>
      </c>
      <c r="F6" s="167">
        <v>636808388</v>
      </c>
      <c r="G6" s="167" t="s">
        <v>739</v>
      </c>
      <c r="H6" s="167" t="s">
        <v>335</v>
      </c>
      <c r="I6" s="167" t="s">
        <v>731</v>
      </c>
      <c r="J6" s="10" t="s">
        <v>731</v>
      </c>
      <c r="K6" s="167" t="s">
        <v>709</v>
      </c>
    </row>
    <row r="7" spans="1:11" x14ac:dyDescent="0.3">
      <c r="A7" s="98">
        <v>5</v>
      </c>
      <c r="B7" s="98" t="s">
        <v>229</v>
      </c>
      <c r="C7" s="7" t="s">
        <v>102</v>
      </c>
      <c r="D7" s="7" t="s">
        <v>101</v>
      </c>
      <c r="E7" s="164">
        <v>20253</v>
      </c>
      <c r="F7" s="10">
        <v>967232482</v>
      </c>
      <c r="G7" s="10" t="s">
        <v>740</v>
      </c>
      <c r="H7" s="10" t="s">
        <v>322</v>
      </c>
      <c r="I7" s="10" t="s">
        <v>731</v>
      </c>
      <c r="J7" s="10" t="s">
        <v>731</v>
      </c>
      <c r="K7" s="10" t="s">
        <v>741</v>
      </c>
    </row>
    <row r="8" spans="1:11" x14ac:dyDescent="0.3">
      <c r="A8" s="99">
        <v>6</v>
      </c>
      <c r="B8" s="99" t="s">
        <v>230</v>
      </c>
      <c r="C8" s="100" t="s">
        <v>104</v>
      </c>
      <c r="D8" s="100" t="s">
        <v>103</v>
      </c>
      <c r="E8" s="168"/>
      <c r="F8" s="167">
        <v>967232506</v>
      </c>
      <c r="G8" s="167" t="s">
        <v>742</v>
      </c>
      <c r="H8" s="167" t="s">
        <v>396</v>
      </c>
      <c r="I8" s="167" t="s">
        <v>731</v>
      </c>
      <c r="J8" s="10" t="s">
        <v>731</v>
      </c>
      <c r="K8" s="167" t="s">
        <v>743</v>
      </c>
    </row>
    <row r="9" spans="1:11" x14ac:dyDescent="0.3">
      <c r="A9" s="98">
        <v>7</v>
      </c>
      <c r="B9" s="101" t="s">
        <v>231</v>
      </c>
      <c r="C9" s="7" t="s">
        <v>105</v>
      </c>
      <c r="D9" s="7" t="s">
        <v>95</v>
      </c>
      <c r="E9" s="164">
        <v>20811</v>
      </c>
      <c r="F9" s="10">
        <v>967224969</v>
      </c>
      <c r="G9" s="10" t="s">
        <v>744</v>
      </c>
      <c r="H9" s="10" t="s">
        <v>308</v>
      </c>
      <c r="I9" s="10" t="s">
        <v>731</v>
      </c>
      <c r="J9" s="10" t="s">
        <v>731</v>
      </c>
      <c r="K9" s="10" t="s">
        <v>745</v>
      </c>
    </row>
    <row r="10" spans="1:11" x14ac:dyDescent="0.3">
      <c r="A10" s="99">
        <v>8</v>
      </c>
      <c r="B10" s="99" t="s">
        <v>232</v>
      </c>
      <c r="C10" s="100" t="s">
        <v>107</v>
      </c>
      <c r="D10" s="100" t="s">
        <v>106</v>
      </c>
      <c r="E10" s="168">
        <v>24111</v>
      </c>
      <c r="F10" s="167">
        <v>658265207</v>
      </c>
      <c r="G10" s="167" t="s">
        <v>746</v>
      </c>
      <c r="H10" s="167" t="s">
        <v>335</v>
      </c>
      <c r="I10" s="167" t="s">
        <v>731</v>
      </c>
      <c r="J10" s="10" t="s">
        <v>731</v>
      </c>
      <c r="K10" s="167" t="s">
        <v>747</v>
      </c>
    </row>
    <row r="11" spans="1:11" x14ac:dyDescent="0.3">
      <c r="A11" s="98">
        <v>9</v>
      </c>
      <c r="B11" s="98" t="s">
        <v>239</v>
      </c>
      <c r="C11" s="7" t="s">
        <v>109</v>
      </c>
      <c r="D11" s="7" t="s">
        <v>108</v>
      </c>
      <c r="E11" s="164"/>
      <c r="F11" s="10"/>
      <c r="G11" s="10" t="s">
        <v>748</v>
      </c>
      <c r="H11" s="10" t="s">
        <v>396</v>
      </c>
      <c r="I11" s="10" t="s">
        <v>731</v>
      </c>
      <c r="J11" s="10" t="s">
        <v>731</v>
      </c>
      <c r="K11" s="10"/>
    </row>
    <row r="12" spans="1:11" x14ac:dyDescent="0.3">
      <c r="A12" s="99">
        <v>10</v>
      </c>
      <c r="B12" s="99" t="s">
        <v>233</v>
      </c>
      <c r="C12" s="100" t="s">
        <v>111</v>
      </c>
      <c r="D12" s="100" t="s">
        <v>110</v>
      </c>
      <c r="E12" s="168">
        <v>18278</v>
      </c>
      <c r="F12" s="167">
        <v>967231327</v>
      </c>
      <c r="G12" s="167" t="s">
        <v>749</v>
      </c>
      <c r="H12" s="167" t="s">
        <v>396</v>
      </c>
      <c r="I12" s="167" t="s">
        <v>731</v>
      </c>
      <c r="J12" s="10" t="s">
        <v>731</v>
      </c>
      <c r="K12" s="167"/>
    </row>
    <row r="13" spans="1:11" x14ac:dyDescent="0.3">
      <c r="A13" s="98">
        <v>11</v>
      </c>
      <c r="B13" s="98" t="s">
        <v>234</v>
      </c>
      <c r="C13" s="7" t="s">
        <v>112</v>
      </c>
      <c r="D13" s="7" t="s">
        <v>106</v>
      </c>
      <c r="E13" s="164">
        <v>24587</v>
      </c>
      <c r="F13" s="10">
        <v>600921946</v>
      </c>
      <c r="G13" s="10" t="s">
        <v>750</v>
      </c>
      <c r="H13" s="10" t="s">
        <v>432</v>
      </c>
      <c r="I13" s="10" t="s">
        <v>731</v>
      </c>
      <c r="J13" s="10" t="s">
        <v>731</v>
      </c>
      <c r="K13" s="10" t="s">
        <v>751</v>
      </c>
    </row>
    <row r="14" spans="1:11" x14ac:dyDescent="0.3">
      <c r="A14" s="99">
        <v>12</v>
      </c>
      <c r="B14" s="102" t="s">
        <v>235</v>
      </c>
      <c r="C14" s="100" t="s">
        <v>114</v>
      </c>
      <c r="D14" s="100" t="s">
        <v>113</v>
      </c>
      <c r="E14" s="168">
        <v>27487</v>
      </c>
      <c r="F14" s="167">
        <v>967215693</v>
      </c>
      <c r="G14" s="167" t="s">
        <v>753</v>
      </c>
      <c r="H14" s="167" t="s">
        <v>396</v>
      </c>
      <c r="I14" s="167" t="s">
        <v>731</v>
      </c>
      <c r="J14" s="10" t="s">
        <v>731</v>
      </c>
      <c r="K14" s="167" t="s">
        <v>754</v>
      </c>
    </row>
    <row r="15" spans="1:11" x14ac:dyDescent="0.3">
      <c r="A15" s="98">
        <v>13</v>
      </c>
      <c r="B15" s="98" t="s">
        <v>236</v>
      </c>
      <c r="C15" s="7" t="s">
        <v>116</v>
      </c>
      <c r="D15" s="7" t="s">
        <v>115</v>
      </c>
      <c r="E15" s="164">
        <v>18904</v>
      </c>
      <c r="F15" s="10">
        <v>967239461</v>
      </c>
      <c r="G15" s="10" t="s">
        <v>755</v>
      </c>
      <c r="H15" s="10" t="s">
        <v>432</v>
      </c>
      <c r="I15" s="10" t="s">
        <v>731</v>
      </c>
      <c r="J15" s="10" t="s">
        <v>731</v>
      </c>
      <c r="K15" s="10"/>
    </row>
    <row r="16" spans="1:11" x14ac:dyDescent="0.3">
      <c r="A16" s="99">
        <v>14</v>
      </c>
      <c r="B16" s="99" t="s">
        <v>237</v>
      </c>
      <c r="C16" s="100" t="s">
        <v>118</v>
      </c>
      <c r="D16" s="100" t="s">
        <v>117</v>
      </c>
      <c r="E16" s="168">
        <v>16424</v>
      </c>
      <c r="F16" s="167">
        <v>967312258</v>
      </c>
      <c r="G16" s="167" t="s">
        <v>757</v>
      </c>
      <c r="H16" s="167" t="s">
        <v>308</v>
      </c>
      <c r="I16" s="167" t="s">
        <v>731</v>
      </c>
      <c r="J16" s="10" t="s">
        <v>731</v>
      </c>
      <c r="K16" s="167"/>
    </row>
    <row r="17" spans="1:11" x14ac:dyDescent="0.3">
      <c r="A17" s="99">
        <v>16</v>
      </c>
      <c r="B17" s="99" t="s">
        <v>238</v>
      </c>
      <c r="C17" s="100" t="s">
        <v>120</v>
      </c>
      <c r="D17" s="100" t="s">
        <v>119</v>
      </c>
      <c r="E17" s="168">
        <v>28050</v>
      </c>
      <c r="F17" s="167">
        <v>967240792</v>
      </c>
      <c r="G17" s="167" t="s">
        <v>758</v>
      </c>
      <c r="H17" s="167" t="s">
        <v>396</v>
      </c>
      <c r="I17" s="167" t="s">
        <v>759</v>
      </c>
      <c r="J17" s="167" t="s">
        <v>731</v>
      </c>
      <c r="K17" s="167" t="s">
        <v>760</v>
      </c>
    </row>
    <row r="18" spans="1:11" x14ac:dyDescent="0.3">
      <c r="A18" s="99">
        <v>18</v>
      </c>
      <c r="B18" s="99" t="s">
        <v>240</v>
      </c>
      <c r="C18" s="100" t="s">
        <v>122</v>
      </c>
      <c r="D18" s="100" t="s">
        <v>121</v>
      </c>
      <c r="E18" s="168">
        <v>20030</v>
      </c>
      <c r="F18" s="167">
        <v>967227183</v>
      </c>
      <c r="G18" s="167" t="s">
        <v>761</v>
      </c>
      <c r="H18" s="167" t="s">
        <v>322</v>
      </c>
      <c r="I18" s="167" t="s">
        <v>731</v>
      </c>
      <c r="J18" s="167" t="s">
        <v>731</v>
      </c>
      <c r="K18" s="167" t="s">
        <v>762</v>
      </c>
    </row>
    <row r="19" spans="1:11" x14ac:dyDescent="0.3">
      <c r="A19" s="98">
        <v>19</v>
      </c>
      <c r="B19" s="98" t="s">
        <v>241</v>
      </c>
      <c r="C19" s="7" t="s">
        <v>124</v>
      </c>
      <c r="D19" s="7" t="s">
        <v>123</v>
      </c>
      <c r="E19" s="164">
        <v>22414</v>
      </c>
      <c r="F19" s="10">
        <v>636243596</v>
      </c>
      <c r="G19" s="10" t="s">
        <v>763</v>
      </c>
      <c r="H19" s="10" t="s">
        <v>322</v>
      </c>
      <c r="I19" s="10" t="s">
        <v>731</v>
      </c>
      <c r="J19" s="167" t="s">
        <v>731</v>
      </c>
      <c r="K19" s="10" t="s">
        <v>764</v>
      </c>
    </row>
    <row r="20" spans="1:11" x14ac:dyDescent="0.3">
      <c r="A20" s="99">
        <v>20</v>
      </c>
      <c r="B20" s="99" t="s">
        <v>242</v>
      </c>
      <c r="C20" s="100" t="s">
        <v>126</v>
      </c>
      <c r="D20" s="100" t="s">
        <v>125</v>
      </c>
      <c r="E20" s="168">
        <v>20815</v>
      </c>
      <c r="F20" s="167">
        <v>617737665</v>
      </c>
      <c r="G20" s="167" t="s">
        <v>766</v>
      </c>
      <c r="H20" s="167" t="s">
        <v>335</v>
      </c>
      <c r="I20" s="167" t="s">
        <v>731</v>
      </c>
      <c r="J20" s="167" t="s">
        <v>731</v>
      </c>
      <c r="K20" s="167" t="s">
        <v>767</v>
      </c>
    </row>
    <row r="21" spans="1:11" x14ac:dyDescent="0.3">
      <c r="A21" s="98">
        <v>21</v>
      </c>
      <c r="B21" s="103" t="s">
        <v>243</v>
      </c>
      <c r="C21" s="7" t="s">
        <v>128</v>
      </c>
      <c r="D21" s="7" t="s">
        <v>127</v>
      </c>
      <c r="E21" s="164">
        <v>23993</v>
      </c>
      <c r="F21" s="10">
        <v>625335677</v>
      </c>
      <c r="G21" s="10" t="s">
        <v>768</v>
      </c>
      <c r="H21" s="10" t="s">
        <v>341</v>
      </c>
      <c r="I21" s="10" t="s">
        <v>731</v>
      </c>
      <c r="J21" s="167" t="s">
        <v>731</v>
      </c>
      <c r="K21" s="10" t="s">
        <v>769</v>
      </c>
    </row>
    <row r="22" spans="1:11" x14ac:dyDescent="0.3">
      <c r="A22" s="99">
        <v>22</v>
      </c>
      <c r="B22" s="102" t="s">
        <v>244</v>
      </c>
      <c r="C22" s="100" t="s">
        <v>130</v>
      </c>
      <c r="D22" s="100" t="s">
        <v>129</v>
      </c>
      <c r="E22" s="168">
        <v>20730</v>
      </c>
      <c r="F22" s="167">
        <v>629971819</v>
      </c>
      <c r="G22" s="167" t="s">
        <v>770</v>
      </c>
      <c r="H22" s="167" t="s">
        <v>432</v>
      </c>
      <c r="I22" s="167" t="s">
        <v>731</v>
      </c>
      <c r="J22" s="167" t="s">
        <v>731</v>
      </c>
      <c r="K22" s="167" t="s">
        <v>771</v>
      </c>
    </row>
    <row r="23" spans="1:11" x14ac:dyDescent="0.3">
      <c r="A23" s="98">
        <v>23</v>
      </c>
      <c r="B23" s="98" t="s">
        <v>245</v>
      </c>
      <c r="C23" s="7" t="s">
        <v>132</v>
      </c>
      <c r="D23" s="7" t="s">
        <v>131</v>
      </c>
      <c r="E23" s="164">
        <v>23714</v>
      </c>
      <c r="F23" s="10">
        <v>699508043</v>
      </c>
      <c r="G23" s="10" t="s">
        <v>772</v>
      </c>
      <c r="H23" s="10" t="s">
        <v>335</v>
      </c>
      <c r="I23" s="10" t="s">
        <v>731</v>
      </c>
      <c r="J23" s="167" t="s">
        <v>731</v>
      </c>
      <c r="K23" s="10" t="s">
        <v>773</v>
      </c>
    </row>
    <row r="24" spans="1:11" x14ac:dyDescent="0.3">
      <c r="A24" s="99">
        <v>26</v>
      </c>
      <c r="B24" s="99" t="s">
        <v>246</v>
      </c>
      <c r="C24" s="100" t="s">
        <v>134</v>
      </c>
      <c r="D24" s="100" t="s">
        <v>133</v>
      </c>
      <c r="E24" s="168">
        <v>25497</v>
      </c>
      <c r="F24" s="167">
        <v>967240020</v>
      </c>
      <c r="G24" s="167" t="s">
        <v>776</v>
      </c>
      <c r="H24" s="167" t="s">
        <v>396</v>
      </c>
      <c r="I24" s="167" t="s">
        <v>731</v>
      </c>
      <c r="J24" s="167" t="s">
        <v>731</v>
      </c>
      <c r="K24" s="167"/>
    </row>
    <row r="25" spans="1:11" x14ac:dyDescent="0.3">
      <c r="A25" s="98">
        <v>27</v>
      </c>
      <c r="B25" s="98" t="s">
        <v>247</v>
      </c>
      <c r="C25" s="7" t="s">
        <v>136</v>
      </c>
      <c r="D25" s="7" t="s">
        <v>135</v>
      </c>
      <c r="E25" s="164">
        <v>20595</v>
      </c>
      <c r="F25" s="10">
        <v>967226140</v>
      </c>
      <c r="G25" s="10" t="s">
        <v>777</v>
      </c>
      <c r="H25" s="10" t="s">
        <v>308</v>
      </c>
      <c r="I25" s="10" t="s">
        <v>731</v>
      </c>
      <c r="J25" s="167" t="s">
        <v>731</v>
      </c>
      <c r="K25" s="10"/>
    </row>
    <row r="26" spans="1:11" x14ac:dyDescent="0.3">
      <c r="A26" s="99">
        <v>28</v>
      </c>
      <c r="B26" s="99" t="s">
        <v>248</v>
      </c>
      <c r="C26" s="100" t="s">
        <v>138</v>
      </c>
      <c r="D26" s="100" t="s">
        <v>137</v>
      </c>
      <c r="E26" s="168">
        <v>23097</v>
      </c>
      <c r="F26" s="167">
        <v>654300234</v>
      </c>
      <c r="G26" s="167" t="s">
        <v>778</v>
      </c>
      <c r="H26" s="167" t="s">
        <v>432</v>
      </c>
      <c r="I26" s="167" t="s">
        <v>731</v>
      </c>
      <c r="J26" s="167" t="s">
        <v>731</v>
      </c>
      <c r="K26" s="167" t="s">
        <v>779</v>
      </c>
    </row>
    <row r="27" spans="1:11" x14ac:dyDescent="0.3">
      <c r="A27" s="98">
        <v>29</v>
      </c>
      <c r="B27" s="98" t="s">
        <v>249</v>
      </c>
      <c r="C27" s="7" t="s">
        <v>140</v>
      </c>
      <c r="D27" s="7" t="s">
        <v>139</v>
      </c>
      <c r="E27" s="164">
        <v>18723</v>
      </c>
      <c r="F27" s="10">
        <v>639960849</v>
      </c>
      <c r="G27" s="10" t="s">
        <v>780</v>
      </c>
      <c r="H27" s="10" t="s">
        <v>396</v>
      </c>
      <c r="I27" s="10" t="s">
        <v>731</v>
      </c>
      <c r="J27" s="167" t="s">
        <v>731</v>
      </c>
      <c r="K27" s="10" t="s">
        <v>781</v>
      </c>
    </row>
    <row r="28" spans="1:11" x14ac:dyDescent="0.3">
      <c r="A28" s="99">
        <v>30</v>
      </c>
      <c r="B28" s="99" t="s">
        <v>250</v>
      </c>
      <c r="C28" s="100" t="s">
        <v>142</v>
      </c>
      <c r="D28" s="100" t="s">
        <v>141</v>
      </c>
      <c r="E28" s="168">
        <v>27563</v>
      </c>
      <c r="F28" s="167">
        <v>667689488</v>
      </c>
      <c r="G28" s="167" t="s">
        <v>782</v>
      </c>
      <c r="H28" s="167" t="s">
        <v>432</v>
      </c>
      <c r="I28" s="167" t="s">
        <v>731</v>
      </c>
      <c r="J28" s="167" t="s">
        <v>731</v>
      </c>
      <c r="K28" s="167" t="s">
        <v>783</v>
      </c>
    </row>
    <row r="29" spans="1:11" x14ac:dyDescent="0.3">
      <c r="A29" s="98">
        <v>31</v>
      </c>
      <c r="B29" s="98" t="s">
        <v>251</v>
      </c>
      <c r="C29" s="7" t="s">
        <v>144</v>
      </c>
      <c r="D29" s="7" t="s">
        <v>143</v>
      </c>
      <c r="E29" s="164">
        <v>24898</v>
      </c>
      <c r="F29" s="10">
        <v>648710031</v>
      </c>
      <c r="G29" s="10" t="s">
        <v>785</v>
      </c>
      <c r="H29" s="10" t="s">
        <v>396</v>
      </c>
      <c r="I29" s="10" t="s">
        <v>731</v>
      </c>
      <c r="J29" s="167" t="s">
        <v>731</v>
      </c>
      <c r="K29" s="10" t="s">
        <v>786</v>
      </c>
    </row>
    <row r="30" spans="1:11" x14ac:dyDescent="0.3">
      <c r="A30" s="99">
        <v>32</v>
      </c>
      <c r="B30" s="99" t="s">
        <v>252</v>
      </c>
      <c r="C30" s="100" t="s">
        <v>146</v>
      </c>
      <c r="D30" s="100" t="s">
        <v>145</v>
      </c>
      <c r="E30" s="168">
        <v>20525</v>
      </c>
      <c r="F30" s="167">
        <v>629640135</v>
      </c>
      <c r="G30" s="167" t="s">
        <v>787</v>
      </c>
      <c r="H30" s="167" t="s">
        <v>335</v>
      </c>
      <c r="I30" s="167" t="s">
        <v>731</v>
      </c>
      <c r="J30" s="167" t="s">
        <v>731</v>
      </c>
      <c r="K30" s="167" t="s">
        <v>788</v>
      </c>
    </row>
    <row r="31" spans="1:11" x14ac:dyDescent="0.3">
      <c r="A31" s="98">
        <v>33</v>
      </c>
      <c r="B31" s="98" t="s">
        <v>253</v>
      </c>
      <c r="C31" s="7" t="s">
        <v>148</v>
      </c>
      <c r="D31" s="7" t="s">
        <v>147</v>
      </c>
      <c r="E31" s="164">
        <v>24615</v>
      </c>
      <c r="F31" s="10">
        <v>967194063</v>
      </c>
      <c r="G31" s="10" t="s">
        <v>789</v>
      </c>
      <c r="H31" s="10" t="s">
        <v>341</v>
      </c>
      <c r="I31" s="10" t="s">
        <v>731</v>
      </c>
      <c r="J31" s="167" t="s">
        <v>731</v>
      </c>
      <c r="K31" s="10" t="s">
        <v>790</v>
      </c>
    </row>
    <row r="32" spans="1:11" x14ac:dyDescent="0.3">
      <c r="A32" s="99">
        <v>34</v>
      </c>
      <c r="B32" s="99" t="s">
        <v>254</v>
      </c>
      <c r="C32" s="100" t="s">
        <v>150</v>
      </c>
      <c r="D32" s="100" t="s">
        <v>149</v>
      </c>
      <c r="E32" s="168">
        <v>25592</v>
      </c>
      <c r="F32" s="167">
        <v>967507580</v>
      </c>
      <c r="G32" s="167" t="s">
        <v>791</v>
      </c>
      <c r="H32" s="167" t="s">
        <v>308</v>
      </c>
      <c r="I32" s="167" t="s">
        <v>731</v>
      </c>
      <c r="J32" s="167" t="s">
        <v>731</v>
      </c>
      <c r="K32" s="167" t="s">
        <v>792</v>
      </c>
    </row>
    <row r="33" spans="1:11" x14ac:dyDescent="0.3">
      <c r="A33" s="99">
        <v>36</v>
      </c>
      <c r="B33" s="99" t="s">
        <v>255</v>
      </c>
      <c r="C33" s="100" t="s">
        <v>152</v>
      </c>
      <c r="D33" s="100" t="s">
        <v>151</v>
      </c>
      <c r="E33" s="168"/>
      <c r="F33" s="167">
        <v>690343990</v>
      </c>
      <c r="G33" s="167" t="s">
        <v>737</v>
      </c>
      <c r="H33" s="167" t="s">
        <v>322</v>
      </c>
      <c r="I33" s="167" t="s">
        <v>731</v>
      </c>
      <c r="J33" s="167" t="s">
        <v>731</v>
      </c>
      <c r="K33" s="167" t="s">
        <v>793</v>
      </c>
    </row>
    <row r="34" spans="1:11" x14ac:dyDescent="0.3">
      <c r="A34" s="98">
        <v>37</v>
      </c>
      <c r="B34" s="98" t="s">
        <v>256</v>
      </c>
      <c r="C34" s="7" t="s">
        <v>154</v>
      </c>
      <c r="D34" s="7" t="s">
        <v>153</v>
      </c>
      <c r="E34" s="164"/>
      <c r="F34" s="10">
        <v>610398692</v>
      </c>
      <c r="G34" s="10" t="s">
        <v>794</v>
      </c>
      <c r="H34" s="10" t="s">
        <v>432</v>
      </c>
      <c r="I34" s="10" t="s">
        <v>731</v>
      </c>
      <c r="J34" s="167" t="s">
        <v>731</v>
      </c>
      <c r="K34" s="10" t="s">
        <v>795</v>
      </c>
    </row>
    <row r="35" spans="1:11" x14ac:dyDescent="0.3">
      <c r="A35" s="99">
        <v>38</v>
      </c>
      <c r="B35" s="99" t="s">
        <v>257</v>
      </c>
      <c r="C35" s="100" t="s">
        <v>155</v>
      </c>
      <c r="D35" s="100" t="s">
        <v>106</v>
      </c>
      <c r="E35" s="168">
        <v>23613</v>
      </c>
      <c r="F35" s="167">
        <v>967607669</v>
      </c>
      <c r="G35" s="167" t="s">
        <v>796</v>
      </c>
      <c r="H35" s="167" t="s">
        <v>335</v>
      </c>
      <c r="I35" s="167" t="s">
        <v>731</v>
      </c>
      <c r="J35" s="167" t="s">
        <v>731</v>
      </c>
      <c r="K35" s="167"/>
    </row>
    <row r="36" spans="1:11" x14ac:dyDescent="0.3">
      <c r="A36" s="98">
        <v>39</v>
      </c>
      <c r="B36" s="98" t="s">
        <v>258</v>
      </c>
      <c r="C36" s="7" t="s">
        <v>157</v>
      </c>
      <c r="D36" s="7" t="s">
        <v>156</v>
      </c>
      <c r="E36" s="164"/>
      <c r="F36" s="10">
        <v>967503200</v>
      </c>
      <c r="G36" s="10" t="s">
        <v>775</v>
      </c>
      <c r="H36" s="10" t="s">
        <v>308</v>
      </c>
      <c r="I36" s="10" t="s">
        <v>731</v>
      </c>
      <c r="J36" s="167" t="s">
        <v>731</v>
      </c>
      <c r="K36" s="10"/>
    </row>
    <row r="37" spans="1:11" x14ac:dyDescent="0.3">
      <c r="A37" s="99">
        <v>40</v>
      </c>
      <c r="B37" s="99" t="s">
        <v>259</v>
      </c>
      <c r="C37" s="100" t="s">
        <v>159</v>
      </c>
      <c r="D37" s="100" t="s">
        <v>158</v>
      </c>
      <c r="E37" s="168"/>
      <c r="F37" s="167">
        <v>967227183</v>
      </c>
      <c r="G37" s="167" t="s">
        <v>761</v>
      </c>
      <c r="H37" s="167" t="s">
        <v>322</v>
      </c>
      <c r="I37" s="167" t="s">
        <v>731</v>
      </c>
      <c r="J37" s="167" t="s">
        <v>731</v>
      </c>
      <c r="K37" s="167"/>
    </row>
    <row r="38" spans="1:11" x14ac:dyDescent="0.3">
      <c r="A38" s="98">
        <v>41</v>
      </c>
      <c r="B38" s="98" t="s">
        <v>260</v>
      </c>
      <c r="C38" s="7" t="s">
        <v>161</v>
      </c>
      <c r="D38" s="7" t="s">
        <v>160</v>
      </c>
      <c r="E38" s="164">
        <v>18808</v>
      </c>
      <c r="F38" s="10">
        <v>967216180</v>
      </c>
      <c r="G38" s="10" t="s">
        <v>797</v>
      </c>
      <c r="H38" s="10" t="s">
        <v>396</v>
      </c>
      <c r="I38" s="10" t="s">
        <v>731</v>
      </c>
      <c r="J38" s="167" t="s">
        <v>731</v>
      </c>
      <c r="K38" s="10"/>
    </row>
    <row r="39" spans="1:11" x14ac:dyDescent="0.3">
      <c r="A39" s="99">
        <v>42</v>
      </c>
      <c r="B39" s="99" t="s">
        <v>261</v>
      </c>
      <c r="C39" s="100" t="s">
        <v>163</v>
      </c>
      <c r="D39" s="100" t="s">
        <v>162</v>
      </c>
      <c r="E39" s="168">
        <v>19666</v>
      </c>
      <c r="F39" s="167">
        <v>665613305</v>
      </c>
      <c r="G39" s="167" t="s">
        <v>798</v>
      </c>
      <c r="H39" s="167" t="s">
        <v>335</v>
      </c>
      <c r="I39" s="167" t="s">
        <v>731</v>
      </c>
      <c r="J39" s="167" t="s">
        <v>731</v>
      </c>
      <c r="K39" s="167" t="s">
        <v>799</v>
      </c>
    </row>
    <row r="40" spans="1:11" x14ac:dyDescent="0.3">
      <c r="A40" s="98">
        <v>43</v>
      </c>
      <c r="B40" s="98" t="s">
        <v>262</v>
      </c>
      <c r="C40" s="7" t="s">
        <v>165</v>
      </c>
      <c r="D40" s="7" t="s">
        <v>164</v>
      </c>
      <c r="E40" s="164">
        <v>23018</v>
      </c>
      <c r="F40" s="10">
        <v>690131102</v>
      </c>
      <c r="G40" s="10" t="s">
        <v>800</v>
      </c>
      <c r="H40" s="10" t="s">
        <v>396</v>
      </c>
      <c r="I40" s="10" t="s">
        <v>731</v>
      </c>
      <c r="J40" s="167" t="s">
        <v>731</v>
      </c>
      <c r="K40" s="10" t="s">
        <v>801</v>
      </c>
    </row>
    <row r="41" spans="1:11" x14ac:dyDescent="0.3">
      <c r="A41" s="99">
        <v>44</v>
      </c>
      <c r="B41" s="99" t="s">
        <v>263</v>
      </c>
      <c r="C41" s="100" t="s">
        <v>167</v>
      </c>
      <c r="D41" s="100" t="s">
        <v>166</v>
      </c>
      <c r="E41" s="168">
        <v>22390</v>
      </c>
      <c r="F41" s="167">
        <v>648736744</v>
      </c>
      <c r="G41" s="167" t="s">
        <v>802</v>
      </c>
      <c r="H41" s="167" t="s">
        <v>803</v>
      </c>
      <c r="I41" s="167" t="s">
        <v>804</v>
      </c>
      <c r="J41" s="167" t="s">
        <v>853</v>
      </c>
      <c r="K41" s="167" t="s">
        <v>805</v>
      </c>
    </row>
    <row r="42" spans="1:11" x14ac:dyDescent="0.3">
      <c r="A42" s="98">
        <v>45</v>
      </c>
      <c r="B42" s="98" t="s">
        <v>286</v>
      </c>
      <c r="C42" s="7" t="s">
        <v>165</v>
      </c>
      <c r="D42" s="7" t="s">
        <v>168</v>
      </c>
      <c r="E42" s="164">
        <v>24006</v>
      </c>
      <c r="F42" s="10">
        <v>967260051</v>
      </c>
      <c r="G42" s="10" t="s">
        <v>806</v>
      </c>
      <c r="H42" s="10" t="s">
        <v>378</v>
      </c>
      <c r="I42" s="10" t="s">
        <v>807</v>
      </c>
      <c r="J42" s="10" t="s">
        <v>731</v>
      </c>
      <c r="K42" s="10" t="s">
        <v>808</v>
      </c>
    </row>
    <row r="43" spans="1:11" x14ac:dyDescent="0.3">
      <c r="A43" s="99">
        <v>46</v>
      </c>
      <c r="B43" s="99" t="s">
        <v>264</v>
      </c>
      <c r="C43" s="100" t="s">
        <v>169</v>
      </c>
      <c r="D43" s="100" t="s">
        <v>162</v>
      </c>
      <c r="E43" s="168">
        <v>24013</v>
      </c>
      <c r="F43" s="167">
        <v>967211526</v>
      </c>
      <c r="G43" s="167" t="s">
        <v>809</v>
      </c>
      <c r="H43" s="167" t="s">
        <v>341</v>
      </c>
      <c r="I43" s="167" t="s">
        <v>731</v>
      </c>
      <c r="J43" s="167" t="s">
        <v>731</v>
      </c>
      <c r="K43" s="167" t="s">
        <v>810</v>
      </c>
    </row>
    <row r="44" spans="1:11" x14ac:dyDescent="0.3">
      <c r="A44" s="98">
        <v>49</v>
      </c>
      <c r="B44" s="98" t="s">
        <v>265</v>
      </c>
      <c r="C44" s="7" t="s">
        <v>171</v>
      </c>
      <c r="D44" s="7" t="s">
        <v>170</v>
      </c>
      <c r="E44" s="164">
        <v>31520</v>
      </c>
      <c r="F44" s="10">
        <v>967228103</v>
      </c>
      <c r="G44" s="10" t="s">
        <v>737</v>
      </c>
      <c r="H44" s="10" t="s">
        <v>322</v>
      </c>
      <c r="I44" s="10" t="s">
        <v>731</v>
      </c>
      <c r="J44" s="10" t="s">
        <v>731</v>
      </c>
      <c r="K44" s="10" t="s">
        <v>811</v>
      </c>
    </row>
    <row r="45" spans="1:11" x14ac:dyDescent="0.3">
      <c r="A45" s="99">
        <v>50</v>
      </c>
      <c r="B45" s="99" t="s">
        <v>266</v>
      </c>
      <c r="C45" s="100" t="s">
        <v>171</v>
      </c>
      <c r="D45" s="100" t="s">
        <v>172</v>
      </c>
      <c r="E45" s="168">
        <v>31857</v>
      </c>
      <c r="F45" s="167">
        <v>660253982</v>
      </c>
      <c r="G45" s="167" t="s">
        <v>737</v>
      </c>
      <c r="H45" s="167" t="s">
        <v>322</v>
      </c>
      <c r="I45" s="167" t="s">
        <v>731</v>
      </c>
      <c r="J45" s="10" t="s">
        <v>731</v>
      </c>
      <c r="K45" s="167" t="s">
        <v>812</v>
      </c>
    </row>
    <row r="46" spans="1:11" x14ac:dyDescent="0.3">
      <c r="A46" s="98">
        <v>51</v>
      </c>
      <c r="B46" s="98" t="s">
        <v>267</v>
      </c>
      <c r="C46" s="7" t="s">
        <v>174</v>
      </c>
      <c r="D46" s="7" t="s">
        <v>173</v>
      </c>
      <c r="E46" s="164">
        <v>25041</v>
      </c>
      <c r="F46" s="10">
        <v>646014584</v>
      </c>
      <c r="G46" s="10" t="s">
        <v>813</v>
      </c>
      <c r="H46" s="10" t="s">
        <v>322</v>
      </c>
      <c r="I46" s="10" t="s">
        <v>731</v>
      </c>
      <c r="J46" s="10" t="s">
        <v>731</v>
      </c>
      <c r="K46" s="10" t="s">
        <v>814</v>
      </c>
    </row>
    <row r="47" spans="1:11" x14ac:dyDescent="0.3">
      <c r="A47" s="99">
        <v>52</v>
      </c>
      <c r="B47" s="99" t="s">
        <v>268</v>
      </c>
      <c r="C47" s="100" t="s">
        <v>176</v>
      </c>
      <c r="D47" s="100" t="s">
        <v>175</v>
      </c>
      <c r="E47" s="168">
        <v>18639</v>
      </c>
      <c r="F47" s="167">
        <v>967668992</v>
      </c>
      <c r="G47" s="167" t="s">
        <v>815</v>
      </c>
      <c r="H47" s="167" t="s">
        <v>335</v>
      </c>
      <c r="I47" s="167" t="s">
        <v>731</v>
      </c>
      <c r="J47" s="10" t="s">
        <v>731</v>
      </c>
      <c r="K47" s="167"/>
    </row>
    <row r="48" spans="1:11" x14ac:dyDescent="0.3">
      <c r="A48" s="98">
        <v>53</v>
      </c>
      <c r="B48" s="98" t="s">
        <v>269</v>
      </c>
      <c r="C48" s="7" t="s">
        <v>178</v>
      </c>
      <c r="D48" s="7" t="s">
        <v>177</v>
      </c>
      <c r="E48" s="164">
        <v>25842</v>
      </c>
      <c r="F48" s="10">
        <v>685130721</v>
      </c>
      <c r="G48" s="10" t="s">
        <v>768</v>
      </c>
      <c r="H48" s="10" t="s">
        <v>341</v>
      </c>
      <c r="I48" s="10" t="s">
        <v>731</v>
      </c>
      <c r="J48" s="10" t="s">
        <v>731</v>
      </c>
      <c r="K48" s="10" t="s">
        <v>679</v>
      </c>
    </row>
    <row r="49" spans="1:11" x14ac:dyDescent="0.3">
      <c r="A49" s="99">
        <v>54</v>
      </c>
      <c r="B49" s="99" t="s">
        <v>270</v>
      </c>
      <c r="C49" s="100" t="s">
        <v>180</v>
      </c>
      <c r="D49" s="100" t="s">
        <v>179</v>
      </c>
      <c r="E49" s="168">
        <v>24568</v>
      </c>
      <c r="F49" s="167">
        <v>605104474</v>
      </c>
      <c r="G49" s="167" t="s">
        <v>818</v>
      </c>
      <c r="H49" s="167" t="s">
        <v>322</v>
      </c>
      <c r="I49" s="167" t="s">
        <v>731</v>
      </c>
      <c r="J49" s="10" t="s">
        <v>731</v>
      </c>
      <c r="K49" s="167" t="s">
        <v>819</v>
      </c>
    </row>
    <row r="50" spans="1:11" x14ac:dyDescent="0.3">
      <c r="A50" s="98">
        <v>55</v>
      </c>
      <c r="B50" s="98" t="s">
        <v>271</v>
      </c>
      <c r="C50" s="7" t="s">
        <v>181</v>
      </c>
      <c r="D50" s="7" t="s">
        <v>156</v>
      </c>
      <c r="E50" s="164">
        <v>23120</v>
      </c>
      <c r="F50" s="10">
        <v>666024301</v>
      </c>
      <c r="G50" s="10" t="s">
        <v>820</v>
      </c>
      <c r="H50" s="10" t="s">
        <v>335</v>
      </c>
      <c r="I50" s="10" t="s">
        <v>731</v>
      </c>
      <c r="J50" s="10" t="s">
        <v>731</v>
      </c>
      <c r="K50" s="10" t="s">
        <v>821</v>
      </c>
    </row>
    <row r="51" spans="1:11" x14ac:dyDescent="0.3">
      <c r="A51" s="99">
        <v>56</v>
      </c>
      <c r="B51" s="99" t="s">
        <v>272</v>
      </c>
      <c r="C51" s="100" t="s">
        <v>183</v>
      </c>
      <c r="D51" s="100" t="s">
        <v>182</v>
      </c>
      <c r="E51" s="168">
        <v>21834</v>
      </c>
      <c r="F51" s="167">
        <v>617460340</v>
      </c>
      <c r="G51" s="167" t="s">
        <v>822</v>
      </c>
      <c r="H51" s="167" t="s">
        <v>322</v>
      </c>
      <c r="I51" s="167" t="s">
        <v>731</v>
      </c>
      <c r="J51" s="10" t="s">
        <v>731</v>
      </c>
      <c r="K51" s="167" t="s">
        <v>823</v>
      </c>
    </row>
    <row r="52" spans="1:11" x14ac:dyDescent="0.3">
      <c r="A52" s="98">
        <v>57</v>
      </c>
      <c r="B52" s="98" t="s">
        <v>273</v>
      </c>
      <c r="C52" s="7" t="s">
        <v>185</v>
      </c>
      <c r="D52" s="7" t="s">
        <v>184</v>
      </c>
      <c r="E52" s="164">
        <v>23070</v>
      </c>
      <c r="F52" s="10">
        <v>686772004</v>
      </c>
      <c r="G52" s="10" t="s">
        <v>824</v>
      </c>
      <c r="H52" s="10" t="s">
        <v>308</v>
      </c>
      <c r="I52" s="10" t="s">
        <v>731</v>
      </c>
      <c r="J52" s="10" t="s">
        <v>731</v>
      </c>
      <c r="K52" s="10" t="s">
        <v>825</v>
      </c>
    </row>
    <row r="53" spans="1:11" x14ac:dyDescent="0.3">
      <c r="A53" s="99">
        <v>58</v>
      </c>
      <c r="B53" s="99" t="s">
        <v>274</v>
      </c>
      <c r="C53" s="100" t="s">
        <v>187</v>
      </c>
      <c r="D53" s="100" t="s">
        <v>186</v>
      </c>
      <c r="E53" s="168">
        <v>21884</v>
      </c>
      <c r="F53" s="167">
        <v>659873378</v>
      </c>
      <c r="G53" s="167" t="s">
        <v>827</v>
      </c>
      <c r="H53" s="167" t="s">
        <v>322</v>
      </c>
      <c r="I53" s="167" t="s">
        <v>731</v>
      </c>
      <c r="J53" s="10" t="s">
        <v>731</v>
      </c>
      <c r="K53" s="167" t="s">
        <v>828</v>
      </c>
    </row>
    <row r="54" spans="1:11" x14ac:dyDescent="0.3">
      <c r="A54" s="98">
        <v>59</v>
      </c>
      <c r="B54" s="98" t="s">
        <v>275</v>
      </c>
      <c r="C54" s="7" t="s">
        <v>188</v>
      </c>
      <c r="D54" s="7" t="s">
        <v>162</v>
      </c>
      <c r="E54" s="164">
        <v>24591</v>
      </c>
      <c r="F54" s="10">
        <v>649551904</v>
      </c>
      <c r="G54" s="10" t="s">
        <v>829</v>
      </c>
      <c r="H54" s="10" t="s">
        <v>341</v>
      </c>
      <c r="I54" s="10" t="s">
        <v>731</v>
      </c>
      <c r="J54" s="10" t="s">
        <v>731</v>
      </c>
      <c r="K54" s="10" t="s">
        <v>830</v>
      </c>
    </row>
    <row r="55" spans="1:11" x14ac:dyDescent="0.3">
      <c r="A55" s="99">
        <v>60</v>
      </c>
      <c r="B55" s="99" t="s">
        <v>276</v>
      </c>
      <c r="C55" s="100" t="s">
        <v>190</v>
      </c>
      <c r="D55" s="100" t="s">
        <v>189</v>
      </c>
      <c r="E55" s="168">
        <v>21210</v>
      </c>
      <c r="F55" s="167">
        <v>619424414</v>
      </c>
      <c r="G55" s="167" t="s">
        <v>832</v>
      </c>
      <c r="H55" s="167" t="s">
        <v>833</v>
      </c>
      <c r="I55" s="167" t="s">
        <v>731</v>
      </c>
      <c r="J55" s="10" t="s">
        <v>731</v>
      </c>
      <c r="K55" s="167"/>
    </row>
    <row r="56" spans="1:11" x14ac:dyDescent="0.3">
      <c r="A56" s="98">
        <v>61</v>
      </c>
      <c r="B56" s="98" t="s">
        <v>277</v>
      </c>
      <c r="C56" s="7" t="s">
        <v>191</v>
      </c>
      <c r="D56" s="7" t="s">
        <v>166</v>
      </c>
      <c r="E56" s="164">
        <v>16142</v>
      </c>
      <c r="F56" s="10">
        <v>617754135</v>
      </c>
      <c r="G56" s="10" t="s">
        <v>832</v>
      </c>
      <c r="H56" s="10" t="s">
        <v>833</v>
      </c>
      <c r="I56" s="10" t="s">
        <v>731</v>
      </c>
      <c r="J56" s="10" t="s">
        <v>731</v>
      </c>
      <c r="K56" s="10"/>
    </row>
    <row r="57" spans="1:11" x14ac:dyDescent="0.3">
      <c r="A57" s="99">
        <v>62</v>
      </c>
      <c r="B57" s="99" t="s">
        <v>278</v>
      </c>
      <c r="C57" s="100" t="s">
        <v>193</v>
      </c>
      <c r="D57" s="100" t="s">
        <v>192</v>
      </c>
      <c r="E57" s="168">
        <v>25559</v>
      </c>
      <c r="F57" s="167">
        <v>610303022</v>
      </c>
      <c r="G57" s="167" t="s">
        <v>834</v>
      </c>
      <c r="H57" s="167" t="s">
        <v>315</v>
      </c>
      <c r="I57" s="167" t="s">
        <v>835</v>
      </c>
      <c r="J57" s="10" t="s">
        <v>731</v>
      </c>
      <c r="K57" s="167" t="s">
        <v>317</v>
      </c>
    </row>
    <row r="58" spans="1:11" x14ac:dyDescent="0.3">
      <c r="A58" s="98">
        <v>63</v>
      </c>
      <c r="B58" s="98" t="s">
        <v>279</v>
      </c>
      <c r="C58" s="7" t="s">
        <v>195</v>
      </c>
      <c r="D58" s="7" t="s">
        <v>194</v>
      </c>
      <c r="E58" s="164">
        <v>23475</v>
      </c>
      <c r="F58" s="10">
        <v>646707399</v>
      </c>
      <c r="G58" s="10" t="s">
        <v>836</v>
      </c>
      <c r="H58" s="10" t="s">
        <v>496</v>
      </c>
      <c r="I58" s="10" t="s">
        <v>837</v>
      </c>
      <c r="J58" s="10" t="s">
        <v>731</v>
      </c>
      <c r="K58" s="10" t="s">
        <v>633</v>
      </c>
    </row>
    <row r="59" spans="1:11" x14ac:dyDescent="0.3">
      <c r="A59" s="99">
        <v>64</v>
      </c>
      <c r="B59" s="99" t="s">
        <v>280</v>
      </c>
      <c r="C59" s="100" t="s">
        <v>196</v>
      </c>
      <c r="D59" s="100" t="s">
        <v>145</v>
      </c>
      <c r="E59" s="168">
        <v>25731</v>
      </c>
      <c r="F59" s="167">
        <v>651991167</v>
      </c>
      <c r="G59" s="167" t="s">
        <v>838</v>
      </c>
      <c r="H59" s="167" t="s">
        <v>839</v>
      </c>
      <c r="I59" s="167" t="s">
        <v>840</v>
      </c>
      <c r="J59" s="167" t="s">
        <v>854</v>
      </c>
      <c r="K59" s="167" t="s">
        <v>841</v>
      </c>
    </row>
    <row r="60" spans="1:11" x14ac:dyDescent="0.3">
      <c r="A60" s="98">
        <v>65</v>
      </c>
      <c r="B60" s="98" t="s">
        <v>281</v>
      </c>
      <c r="C60" s="7" t="s">
        <v>197</v>
      </c>
      <c r="D60" s="7" t="s">
        <v>158</v>
      </c>
      <c r="E60" s="164">
        <v>26777</v>
      </c>
      <c r="F60" s="10">
        <v>667678391</v>
      </c>
      <c r="G60" s="10" t="s">
        <v>842</v>
      </c>
      <c r="H60" s="10" t="s">
        <v>839</v>
      </c>
      <c r="I60" s="10" t="s">
        <v>840</v>
      </c>
      <c r="J60" s="10" t="s">
        <v>854</v>
      </c>
      <c r="K60" s="10" t="s">
        <v>843</v>
      </c>
    </row>
    <row r="61" spans="1:11" x14ac:dyDescent="0.3">
      <c r="A61" s="99">
        <v>66</v>
      </c>
      <c r="B61" s="99" t="s">
        <v>282</v>
      </c>
      <c r="C61" s="100" t="s">
        <v>199</v>
      </c>
      <c r="D61" s="100" t="s">
        <v>198</v>
      </c>
      <c r="E61" s="168">
        <v>24650</v>
      </c>
      <c r="F61" s="167">
        <v>646767498</v>
      </c>
      <c r="G61" s="167" t="s">
        <v>844</v>
      </c>
      <c r="H61" s="167" t="s">
        <v>341</v>
      </c>
      <c r="I61" s="167" t="s">
        <v>731</v>
      </c>
      <c r="J61" s="167" t="s">
        <v>731</v>
      </c>
      <c r="K61" s="167" t="s">
        <v>845</v>
      </c>
    </row>
    <row r="62" spans="1:11" x14ac:dyDescent="0.3">
      <c r="A62" s="98">
        <v>67</v>
      </c>
      <c r="B62" s="98" t="s">
        <v>283</v>
      </c>
      <c r="C62" s="7" t="s">
        <v>201</v>
      </c>
      <c r="D62" s="7" t="s">
        <v>200</v>
      </c>
      <c r="E62" s="164">
        <v>24196</v>
      </c>
      <c r="F62" s="10">
        <v>616492222</v>
      </c>
      <c r="G62" s="10" t="s">
        <v>844</v>
      </c>
      <c r="H62" s="10" t="s">
        <v>341</v>
      </c>
      <c r="I62" s="10" t="s">
        <v>731</v>
      </c>
      <c r="J62" s="167" t="s">
        <v>731</v>
      </c>
      <c r="K62" s="10" t="s">
        <v>846</v>
      </c>
    </row>
    <row r="63" spans="1:11" x14ac:dyDescent="0.3">
      <c r="A63" s="99">
        <v>68</v>
      </c>
      <c r="B63" s="99" t="s">
        <v>284</v>
      </c>
      <c r="C63" s="100" t="s">
        <v>203</v>
      </c>
      <c r="D63" s="100" t="s">
        <v>202</v>
      </c>
      <c r="E63" s="168">
        <v>20934</v>
      </c>
      <c r="F63" s="167">
        <v>686373929</v>
      </c>
      <c r="G63" s="167" t="s">
        <v>847</v>
      </c>
      <c r="H63" s="167" t="s">
        <v>308</v>
      </c>
      <c r="I63" s="167" t="s">
        <v>731</v>
      </c>
      <c r="J63" s="167" t="s">
        <v>731</v>
      </c>
      <c r="K63" s="167" t="s">
        <v>848</v>
      </c>
    </row>
    <row r="64" spans="1:11" x14ac:dyDescent="0.3">
      <c r="A64" s="98">
        <v>69</v>
      </c>
      <c r="B64" s="98" t="s">
        <v>285</v>
      </c>
      <c r="C64" s="7" t="s">
        <v>114</v>
      </c>
      <c r="D64" s="7" t="s">
        <v>204</v>
      </c>
      <c r="E64" s="164">
        <v>19082</v>
      </c>
      <c r="F64" s="10">
        <v>649259212</v>
      </c>
      <c r="G64" s="10" t="s">
        <v>849</v>
      </c>
      <c r="H64" s="10" t="s">
        <v>335</v>
      </c>
      <c r="I64" s="10" t="s">
        <v>731</v>
      </c>
      <c r="J64" s="167" t="s">
        <v>731</v>
      </c>
      <c r="K64" s="10" t="s">
        <v>850</v>
      </c>
    </row>
    <row r="65" spans="1:11" s="192" customFormat="1" x14ac:dyDescent="0.3">
      <c r="A65" s="165">
        <v>70</v>
      </c>
      <c r="B65" s="98" t="s">
        <v>1139</v>
      </c>
      <c r="C65" s="167" t="s">
        <v>1786</v>
      </c>
      <c r="D65" s="167" t="s">
        <v>1781</v>
      </c>
      <c r="E65" s="168"/>
      <c r="F65" s="167"/>
      <c r="G65" s="167"/>
      <c r="H65" s="167"/>
      <c r="I65" s="167"/>
      <c r="J65" s="167"/>
      <c r="K65" s="167"/>
    </row>
    <row r="66" spans="1:11" x14ac:dyDescent="0.3">
      <c r="A66" s="191">
        <v>71</v>
      </c>
      <c r="B66" s="98" t="s">
        <v>1287</v>
      </c>
      <c r="C66" s="10" t="s">
        <v>1784</v>
      </c>
      <c r="D66" s="10" t="s">
        <v>1782</v>
      </c>
      <c r="E66" s="164"/>
      <c r="F66" s="10"/>
      <c r="G66" s="10"/>
      <c r="H66" s="10"/>
      <c r="I66" s="10"/>
      <c r="J66" s="10"/>
      <c r="K66" s="10"/>
    </row>
    <row r="67" spans="1:11" s="192" customFormat="1" x14ac:dyDescent="0.3">
      <c r="A67" s="165">
        <v>72</v>
      </c>
      <c r="B67" s="98" t="s">
        <v>514</v>
      </c>
      <c r="C67" s="193" t="s">
        <v>515</v>
      </c>
      <c r="D67" s="193" t="s">
        <v>516</v>
      </c>
      <c r="E67" s="194">
        <v>22991</v>
      </c>
      <c r="F67" s="193">
        <v>607794824</v>
      </c>
      <c r="G67" s="193" t="s">
        <v>517</v>
      </c>
      <c r="H67" s="167" t="s">
        <v>308</v>
      </c>
      <c r="I67" s="193" t="s">
        <v>309</v>
      </c>
      <c r="J67" s="193" t="s">
        <v>309</v>
      </c>
      <c r="K67" s="193" t="s">
        <v>518</v>
      </c>
    </row>
    <row r="68" spans="1:11" x14ac:dyDescent="0.3">
      <c r="A68" s="191">
        <v>73</v>
      </c>
      <c r="B68" s="98" t="s">
        <v>1002</v>
      </c>
      <c r="C68" s="10" t="s">
        <v>1785</v>
      </c>
      <c r="D68" s="10" t="s">
        <v>1783</v>
      </c>
      <c r="E68" s="164"/>
      <c r="F68" s="10"/>
      <c r="G68" s="10"/>
      <c r="H68" s="10"/>
      <c r="I68" s="10"/>
      <c r="J68" s="10"/>
      <c r="K68" s="10"/>
    </row>
    <row r="69" spans="1:11" x14ac:dyDescent="0.3">
      <c r="A69" s="10">
        <v>1</v>
      </c>
      <c r="B69" t="s">
        <v>943</v>
      </c>
      <c r="C69" t="s">
        <v>944</v>
      </c>
      <c r="D69" t="s">
        <v>945</v>
      </c>
      <c r="E69" s="163">
        <v>21519</v>
      </c>
      <c r="F69">
        <v>65753396</v>
      </c>
      <c r="G69" t="s">
        <v>946</v>
      </c>
      <c r="H69" s="190" t="s">
        <v>341</v>
      </c>
      <c r="I69" t="s">
        <v>309</v>
      </c>
      <c r="J69" t="s">
        <v>309</v>
      </c>
      <c r="K69" t="s">
        <v>947</v>
      </c>
    </row>
    <row r="70" spans="1:11" x14ac:dyDescent="0.3">
      <c r="A70" s="10">
        <v>2</v>
      </c>
      <c r="B70" t="s">
        <v>948</v>
      </c>
      <c r="C70" t="s">
        <v>949</v>
      </c>
      <c r="D70" t="s">
        <v>950</v>
      </c>
      <c r="E70" s="163">
        <v>26753</v>
      </c>
      <c r="F70">
        <v>637374358</v>
      </c>
      <c r="G70" t="s">
        <v>951</v>
      </c>
      <c r="H70" s="190" t="s">
        <v>308</v>
      </c>
      <c r="I70" t="s">
        <v>309</v>
      </c>
      <c r="J70" t="s">
        <v>309</v>
      </c>
      <c r="K70" t="s">
        <v>952</v>
      </c>
    </row>
    <row r="71" spans="1:11" x14ac:dyDescent="0.3">
      <c r="A71" s="10">
        <v>3</v>
      </c>
      <c r="B71" t="s">
        <v>953</v>
      </c>
      <c r="C71" t="s">
        <v>954</v>
      </c>
      <c r="D71" t="s">
        <v>955</v>
      </c>
      <c r="E71" s="163">
        <v>23249</v>
      </c>
      <c r="F71">
        <v>606551703</v>
      </c>
      <c r="G71" t="s">
        <v>956</v>
      </c>
      <c r="H71" s="190" t="s">
        <v>341</v>
      </c>
      <c r="I71" t="s">
        <v>731</v>
      </c>
      <c r="J71" t="s">
        <v>731</v>
      </c>
      <c r="K71" t="s">
        <v>957</v>
      </c>
    </row>
    <row r="72" spans="1:11" x14ac:dyDescent="0.3">
      <c r="A72" s="10">
        <v>4</v>
      </c>
      <c r="B72" t="s">
        <v>958</v>
      </c>
      <c r="C72" t="s">
        <v>959</v>
      </c>
      <c r="D72" t="s">
        <v>960</v>
      </c>
      <c r="E72" s="163">
        <v>23780</v>
      </c>
      <c r="F72">
        <v>645676880</v>
      </c>
      <c r="G72" t="s">
        <v>961</v>
      </c>
      <c r="H72" s="190" t="s">
        <v>322</v>
      </c>
      <c r="I72" t="s">
        <v>309</v>
      </c>
      <c r="J72" t="s">
        <v>309</v>
      </c>
      <c r="K72" t="s">
        <v>962</v>
      </c>
    </row>
    <row r="73" spans="1:11" x14ac:dyDescent="0.3">
      <c r="A73" s="10">
        <v>5</v>
      </c>
      <c r="B73" t="s">
        <v>963</v>
      </c>
      <c r="C73" t="s">
        <v>964</v>
      </c>
      <c r="D73" t="s">
        <v>965</v>
      </c>
      <c r="E73" s="163">
        <v>25164</v>
      </c>
      <c r="F73">
        <v>609467165</v>
      </c>
      <c r="G73" t="s">
        <v>966</v>
      </c>
      <c r="H73" s="190" t="s">
        <v>341</v>
      </c>
      <c r="I73" t="s">
        <v>731</v>
      </c>
      <c r="J73" t="s">
        <v>731</v>
      </c>
    </row>
    <row r="74" spans="1:11" x14ac:dyDescent="0.3">
      <c r="A74" s="10">
        <v>6</v>
      </c>
      <c r="B74" t="s">
        <v>967</v>
      </c>
      <c r="C74" t="s">
        <v>968</v>
      </c>
      <c r="D74" t="s">
        <v>969</v>
      </c>
      <c r="E74" s="163">
        <v>27638</v>
      </c>
      <c r="F74">
        <v>670818531</v>
      </c>
      <c r="G74" t="s">
        <v>970</v>
      </c>
      <c r="H74" s="190" t="s">
        <v>426</v>
      </c>
      <c r="I74" t="s">
        <v>309</v>
      </c>
      <c r="J74" t="s">
        <v>309</v>
      </c>
      <c r="K74" t="s">
        <v>971</v>
      </c>
    </row>
    <row r="75" spans="1:11" x14ac:dyDescent="0.3">
      <c r="A75" s="10">
        <v>7</v>
      </c>
      <c r="B75" t="s">
        <v>629</v>
      </c>
      <c r="C75" t="s">
        <v>630</v>
      </c>
      <c r="D75" t="s">
        <v>631</v>
      </c>
      <c r="E75" s="163">
        <v>29691</v>
      </c>
      <c r="F75">
        <v>686032237</v>
      </c>
      <c r="G75" t="s">
        <v>632</v>
      </c>
      <c r="H75" s="190" t="s">
        <v>308</v>
      </c>
      <c r="I75" t="s">
        <v>309</v>
      </c>
      <c r="J75" t="s">
        <v>309</v>
      </c>
      <c r="K75" t="s">
        <v>463</v>
      </c>
    </row>
    <row r="76" spans="1:11" x14ac:dyDescent="0.3">
      <c r="A76" s="10">
        <v>8</v>
      </c>
      <c r="B76" t="s">
        <v>972</v>
      </c>
      <c r="C76" t="s">
        <v>344</v>
      </c>
      <c r="D76" t="s">
        <v>973</v>
      </c>
      <c r="E76" s="163">
        <v>22065</v>
      </c>
      <c r="F76">
        <v>606006354</v>
      </c>
      <c r="G76" t="s">
        <v>974</v>
      </c>
      <c r="H76" s="190" t="s">
        <v>308</v>
      </c>
      <c r="I76" t="s">
        <v>731</v>
      </c>
      <c r="J76" t="s">
        <v>731</v>
      </c>
      <c r="K76" t="s">
        <v>975</v>
      </c>
    </row>
    <row r="77" spans="1:11" x14ac:dyDescent="0.3">
      <c r="A77" s="10">
        <v>9</v>
      </c>
      <c r="B77" t="s">
        <v>976</v>
      </c>
      <c r="C77" t="s">
        <v>977</v>
      </c>
      <c r="D77" t="s">
        <v>978</v>
      </c>
      <c r="E77" s="163">
        <v>17009</v>
      </c>
      <c r="F77">
        <v>607794824</v>
      </c>
      <c r="G77" t="s">
        <v>979</v>
      </c>
      <c r="H77" s="190" t="s">
        <v>308</v>
      </c>
      <c r="I77" t="s">
        <v>309</v>
      </c>
      <c r="J77" t="s">
        <v>309</v>
      </c>
      <c r="K77" t="s">
        <v>980</v>
      </c>
    </row>
    <row r="78" spans="1:11" x14ac:dyDescent="0.3">
      <c r="A78" s="10">
        <v>10</v>
      </c>
      <c r="B78" t="s">
        <v>981</v>
      </c>
      <c r="C78" t="s">
        <v>982</v>
      </c>
      <c r="D78" t="s">
        <v>983</v>
      </c>
      <c r="E78" s="163"/>
      <c r="F78">
        <v>634631111</v>
      </c>
      <c r="G78" t="s">
        <v>984</v>
      </c>
      <c r="H78" s="190" t="s">
        <v>341</v>
      </c>
      <c r="I78" t="s">
        <v>309</v>
      </c>
      <c r="J78" t="s">
        <v>309</v>
      </c>
      <c r="K78" t="s">
        <v>985</v>
      </c>
    </row>
    <row r="79" spans="1:11" x14ac:dyDescent="0.3">
      <c r="A79" s="10">
        <v>11</v>
      </c>
      <c r="B79" t="s">
        <v>331</v>
      </c>
      <c r="C79" t="s">
        <v>332</v>
      </c>
      <c r="D79" t="s">
        <v>333</v>
      </c>
      <c r="E79" s="163">
        <v>19009</v>
      </c>
      <c r="F79">
        <v>607911096</v>
      </c>
      <c r="G79" t="s">
        <v>334</v>
      </c>
      <c r="H79" s="190" t="s">
        <v>335</v>
      </c>
      <c r="I79" t="s">
        <v>309</v>
      </c>
      <c r="J79" t="s">
        <v>309</v>
      </c>
      <c r="K79" t="s">
        <v>336</v>
      </c>
    </row>
    <row r="80" spans="1:11" x14ac:dyDescent="0.3">
      <c r="A80" s="10">
        <v>12</v>
      </c>
      <c r="B80" t="s">
        <v>986</v>
      </c>
      <c r="C80" t="s">
        <v>987</v>
      </c>
      <c r="D80" t="s">
        <v>333</v>
      </c>
      <c r="E80" s="163">
        <v>19182</v>
      </c>
      <c r="F80">
        <v>637723352</v>
      </c>
      <c r="G80" t="s">
        <v>988</v>
      </c>
      <c r="H80" s="190" t="s">
        <v>335</v>
      </c>
      <c r="I80" t="s">
        <v>309</v>
      </c>
      <c r="J80" t="s">
        <v>309</v>
      </c>
      <c r="K80" t="s">
        <v>989</v>
      </c>
    </row>
    <row r="81" spans="1:11" x14ac:dyDescent="0.3">
      <c r="A81" s="10">
        <v>13</v>
      </c>
      <c r="B81" t="s">
        <v>343</v>
      </c>
      <c r="C81" t="s">
        <v>344</v>
      </c>
      <c r="D81" t="s">
        <v>345</v>
      </c>
      <c r="E81" s="163">
        <v>18499</v>
      </c>
      <c r="F81">
        <v>661939993</v>
      </c>
      <c r="G81" t="s">
        <v>334</v>
      </c>
      <c r="H81" s="190" t="s">
        <v>335</v>
      </c>
      <c r="I81" t="s">
        <v>309</v>
      </c>
      <c r="J81" t="s">
        <v>309</v>
      </c>
      <c r="K81" t="s">
        <v>336</v>
      </c>
    </row>
    <row r="82" spans="1:11" x14ac:dyDescent="0.3">
      <c r="A82" s="10">
        <v>14</v>
      </c>
      <c r="B82" t="s">
        <v>533</v>
      </c>
      <c r="C82" t="s">
        <v>534</v>
      </c>
      <c r="D82" t="s">
        <v>129</v>
      </c>
      <c r="E82" s="163">
        <v>19051</v>
      </c>
      <c r="F82">
        <v>605017590</v>
      </c>
      <c r="G82" t="s">
        <v>535</v>
      </c>
      <c r="H82" s="190" t="s">
        <v>335</v>
      </c>
      <c r="I82" t="s">
        <v>731</v>
      </c>
      <c r="J82" t="s">
        <v>731</v>
      </c>
      <c r="K82" t="s">
        <v>536</v>
      </c>
    </row>
    <row r="83" spans="1:11" x14ac:dyDescent="0.3">
      <c r="A83" s="10">
        <v>15</v>
      </c>
      <c r="B83" t="s">
        <v>990</v>
      </c>
      <c r="C83" t="s">
        <v>991</v>
      </c>
      <c r="D83" t="s">
        <v>376</v>
      </c>
      <c r="E83" s="163">
        <v>19362</v>
      </c>
      <c r="G83" t="s">
        <v>992</v>
      </c>
      <c r="H83" s="190" t="s">
        <v>341</v>
      </c>
      <c r="I83" t="s">
        <v>309</v>
      </c>
      <c r="J83" t="s">
        <v>309</v>
      </c>
      <c r="K83" t="s">
        <v>993</v>
      </c>
    </row>
    <row r="84" spans="1:11" x14ac:dyDescent="0.3">
      <c r="A84" s="10">
        <v>16</v>
      </c>
      <c r="B84" t="s">
        <v>994</v>
      </c>
      <c r="C84" t="s">
        <v>995</v>
      </c>
      <c r="D84" t="s">
        <v>996</v>
      </c>
      <c r="E84" s="163">
        <v>20618</v>
      </c>
      <c r="F84">
        <v>615227979</v>
      </c>
      <c r="G84" t="s">
        <v>997</v>
      </c>
      <c r="H84" s="190" t="s">
        <v>322</v>
      </c>
      <c r="I84" t="s">
        <v>731</v>
      </c>
      <c r="J84" t="s">
        <v>731</v>
      </c>
      <c r="K84" t="s">
        <v>975</v>
      </c>
    </row>
    <row r="85" spans="1:11" x14ac:dyDescent="0.3">
      <c r="A85" s="10">
        <v>17</v>
      </c>
      <c r="B85" t="s">
        <v>998</v>
      </c>
      <c r="C85" t="s">
        <v>999</v>
      </c>
      <c r="D85" t="s">
        <v>333</v>
      </c>
      <c r="E85" s="163">
        <v>19661</v>
      </c>
      <c r="F85">
        <v>659732294</v>
      </c>
      <c r="G85" t="s">
        <v>1000</v>
      </c>
      <c r="H85" s="190" t="s">
        <v>341</v>
      </c>
      <c r="I85" t="s">
        <v>309</v>
      </c>
      <c r="J85" t="s">
        <v>309</v>
      </c>
      <c r="K85" t="s">
        <v>1001</v>
      </c>
    </row>
    <row r="86" spans="1:11" x14ac:dyDescent="0.3">
      <c r="A86" s="10">
        <v>18</v>
      </c>
      <c r="B86" t="s">
        <v>1004</v>
      </c>
      <c r="C86" t="s">
        <v>1005</v>
      </c>
      <c r="D86" t="s">
        <v>1006</v>
      </c>
      <c r="E86" s="163">
        <v>19533</v>
      </c>
      <c r="F86">
        <v>610209706</v>
      </c>
      <c r="G86" t="s">
        <v>1007</v>
      </c>
      <c r="H86" s="190" t="s">
        <v>432</v>
      </c>
      <c r="I86" t="s">
        <v>731</v>
      </c>
      <c r="J86" t="s">
        <v>731</v>
      </c>
      <c r="K86" t="s">
        <v>1008</v>
      </c>
    </row>
    <row r="87" spans="1:11" x14ac:dyDescent="0.3">
      <c r="A87" s="10">
        <v>19</v>
      </c>
      <c r="B87" t="s">
        <v>1009</v>
      </c>
      <c r="C87" t="s">
        <v>1010</v>
      </c>
      <c r="D87" t="s">
        <v>1011</v>
      </c>
      <c r="E87" s="163">
        <v>19680</v>
      </c>
      <c r="F87">
        <v>699205380</v>
      </c>
      <c r="G87" t="s">
        <v>1012</v>
      </c>
      <c r="H87" s="190" t="s">
        <v>432</v>
      </c>
      <c r="I87" t="s">
        <v>731</v>
      </c>
      <c r="J87" t="s">
        <v>731</v>
      </c>
      <c r="K87" t="s">
        <v>1013</v>
      </c>
    </row>
    <row r="88" spans="1:11" x14ac:dyDescent="0.3">
      <c r="A88" s="10">
        <v>20</v>
      </c>
      <c r="B88" t="s">
        <v>1014</v>
      </c>
      <c r="C88" t="s">
        <v>1015</v>
      </c>
      <c r="D88" t="s">
        <v>1016</v>
      </c>
      <c r="E88" s="163">
        <v>20003</v>
      </c>
      <c r="F88">
        <v>660283442</v>
      </c>
      <c r="G88" t="s">
        <v>1012</v>
      </c>
      <c r="H88" s="190" t="s">
        <v>432</v>
      </c>
      <c r="I88" t="s">
        <v>731</v>
      </c>
      <c r="J88" t="s">
        <v>731</v>
      </c>
      <c r="K88" t="s">
        <v>1017</v>
      </c>
    </row>
    <row r="89" spans="1:11" x14ac:dyDescent="0.3">
      <c r="A89" s="10">
        <v>21</v>
      </c>
      <c r="B89" t="s">
        <v>1018</v>
      </c>
      <c r="C89" t="s">
        <v>1019</v>
      </c>
      <c r="D89" t="s">
        <v>1020</v>
      </c>
      <c r="E89" s="163">
        <v>20011</v>
      </c>
      <c r="F89">
        <v>620951009</v>
      </c>
      <c r="G89" t="s">
        <v>1021</v>
      </c>
      <c r="H89" s="190" t="s">
        <v>322</v>
      </c>
      <c r="I89" t="s">
        <v>309</v>
      </c>
      <c r="J89" t="s">
        <v>309</v>
      </c>
      <c r="K89" t="s">
        <v>1022</v>
      </c>
    </row>
    <row r="90" spans="1:11" x14ac:dyDescent="0.3">
      <c r="A90" s="10">
        <v>22</v>
      </c>
      <c r="B90" t="s">
        <v>1023</v>
      </c>
      <c r="C90" t="s">
        <v>1024</v>
      </c>
      <c r="D90" t="s">
        <v>1025</v>
      </c>
      <c r="E90" s="163">
        <v>20554</v>
      </c>
      <c r="F90">
        <v>637222087</v>
      </c>
      <c r="G90" t="s">
        <v>1026</v>
      </c>
      <c r="H90" s="190" t="s">
        <v>432</v>
      </c>
      <c r="I90" t="s">
        <v>731</v>
      </c>
      <c r="J90" t="s">
        <v>731</v>
      </c>
      <c r="K90" t="s">
        <v>1027</v>
      </c>
    </row>
    <row r="91" spans="1:11" x14ac:dyDescent="0.3">
      <c r="A91" s="10">
        <v>23</v>
      </c>
      <c r="B91" t="s">
        <v>1028</v>
      </c>
      <c r="C91" t="s">
        <v>1029</v>
      </c>
      <c r="D91" t="s">
        <v>1030</v>
      </c>
      <c r="E91" s="163">
        <v>20686</v>
      </c>
      <c r="F91">
        <v>696077994</v>
      </c>
      <c r="G91" t="s">
        <v>1031</v>
      </c>
      <c r="H91" s="190" t="s">
        <v>322</v>
      </c>
      <c r="I91" t="s">
        <v>309</v>
      </c>
      <c r="J91" t="s">
        <v>309</v>
      </c>
      <c r="K91" t="s">
        <v>1032</v>
      </c>
    </row>
    <row r="92" spans="1:11" x14ac:dyDescent="0.3">
      <c r="A92" s="10">
        <v>24</v>
      </c>
      <c r="B92" t="s">
        <v>1033</v>
      </c>
      <c r="C92" t="s">
        <v>1034</v>
      </c>
      <c r="D92" t="s">
        <v>362</v>
      </c>
      <c r="E92" s="163">
        <v>20795</v>
      </c>
      <c r="F92">
        <v>669669199</v>
      </c>
      <c r="G92" t="s">
        <v>1035</v>
      </c>
      <c r="H92" s="190" t="s">
        <v>341</v>
      </c>
      <c r="I92" t="s">
        <v>731</v>
      </c>
      <c r="J92" t="s">
        <v>731</v>
      </c>
      <c r="K92" t="s">
        <v>1036</v>
      </c>
    </row>
    <row r="93" spans="1:11" x14ac:dyDescent="0.3">
      <c r="A93" s="10">
        <v>25</v>
      </c>
      <c r="B93" t="s">
        <v>1037</v>
      </c>
      <c r="C93" t="s">
        <v>1038</v>
      </c>
      <c r="D93" t="s">
        <v>488</v>
      </c>
      <c r="E93" s="163">
        <v>20939</v>
      </c>
      <c r="F93">
        <v>661812104</v>
      </c>
      <c r="G93" t="s">
        <v>1039</v>
      </c>
      <c r="H93" s="190" t="s">
        <v>341</v>
      </c>
      <c r="I93" t="s">
        <v>309</v>
      </c>
      <c r="J93" t="s">
        <v>309</v>
      </c>
      <c r="K93" t="s">
        <v>1040</v>
      </c>
    </row>
    <row r="94" spans="1:11" x14ac:dyDescent="0.3">
      <c r="A94" s="10">
        <v>26</v>
      </c>
      <c r="B94" t="s">
        <v>1041</v>
      </c>
      <c r="C94" t="s">
        <v>1042</v>
      </c>
      <c r="D94" t="s">
        <v>362</v>
      </c>
      <c r="E94" s="163">
        <v>22175</v>
      </c>
      <c r="G94" t="s">
        <v>1043</v>
      </c>
      <c r="H94" s="190" t="s">
        <v>322</v>
      </c>
      <c r="I94" t="s">
        <v>309</v>
      </c>
      <c r="J94" t="s">
        <v>309</v>
      </c>
      <c r="K94" t="s">
        <v>1044</v>
      </c>
    </row>
    <row r="95" spans="1:11" x14ac:dyDescent="0.3">
      <c r="A95" s="10">
        <v>27</v>
      </c>
      <c r="B95" t="s">
        <v>1045</v>
      </c>
      <c r="C95" t="s">
        <v>1046</v>
      </c>
      <c r="D95" t="s">
        <v>1047</v>
      </c>
      <c r="E95" s="163">
        <v>20880</v>
      </c>
      <c r="F95">
        <v>696863030</v>
      </c>
      <c r="G95" t="s">
        <v>1048</v>
      </c>
      <c r="H95" s="190" t="s">
        <v>1049</v>
      </c>
      <c r="I95" t="s">
        <v>1050</v>
      </c>
      <c r="J95" t="s">
        <v>309</v>
      </c>
      <c r="K95" t="s">
        <v>1051</v>
      </c>
    </row>
    <row r="96" spans="1:11" x14ac:dyDescent="0.3">
      <c r="A96" s="10">
        <v>28</v>
      </c>
      <c r="B96" t="s">
        <v>1052</v>
      </c>
      <c r="C96" t="s">
        <v>1053</v>
      </c>
      <c r="D96" t="s">
        <v>1054</v>
      </c>
      <c r="E96" s="163">
        <v>21334</v>
      </c>
      <c r="F96">
        <v>699550051</v>
      </c>
      <c r="G96" t="s">
        <v>1055</v>
      </c>
      <c r="H96" s="190" t="s">
        <v>322</v>
      </c>
      <c r="I96" t="s">
        <v>731</v>
      </c>
      <c r="J96" t="s">
        <v>731</v>
      </c>
      <c r="K96" t="s">
        <v>1056</v>
      </c>
    </row>
    <row r="97" spans="1:11" x14ac:dyDescent="0.3">
      <c r="A97" s="10">
        <v>29</v>
      </c>
      <c r="B97" t="s">
        <v>1057</v>
      </c>
      <c r="C97" t="s">
        <v>1058</v>
      </c>
      <c r="D97" t="s">
        <v>1059</v>
      </c>
      <c r="E97" s="163">
        <v>21260</v>
      </c>
      <c r="F97">
        <v>645905013</v>
      </c>
      <c r="G97" t="s">
        <v>1060</v>
      </c>
      <c r="H97" s="190" t="s">
        <v>335</v>
      </c>
      <c r="I97" t="s">
        <v>731</v>
      </c>
      <c r="J97" t="s">
        <v>731</v>
      </c>
      <c r="K97" t="s">
        <v>1061</v>
      </c>
    </row>
    <row r="98" spans="1:11" x14ac:dyDescent="0.3">
      <c r="A98" s="10">
        <v>30</v>
      </c>
      <c r="B98" t="s">
        <v>654</v>
      </c>
      <c r="C98" t="s">
        <v>655</v>
      </c>
      <c r="D98" t="s">
        <v>656</v>
      </c>
      <c r="E98" s="163">
        <v>21519</v>
      </c>
      <c r="F98">
        <v>630821734</v>
      </c>
      <c r="G98" t="s">
        <v>657</v>
      </c>
      <c r="H98" s="190" t="s">
        <v>341</v>
      </c>
      <c r="I98" t="s">
        <v>309</v>
      </c>
      <c r="J98" t="s">
        <v>309</v>
      </c>
      <c r="K98" t="s">
        <v>658</v>
      </c>
    </row>
    <row r="99" spans="1:11" x14ac:dyDescent="0.3">
      <c r="A99" s="10">
        <v>31</v>
      </c>
      <c r="B99" t="s">
        <v>579</v>
      </c>
      <c r="C99" t="s">
        <v>580</v>
      </c>
      <c r="D99" t="s">
        <v>581</v>
      </c>
      <c r="E99" s="163">
        <v>21341</v>
      </c>
      <c r="F99">
        <v>676866800</v>
      </c>
      <c r="G99" t="s">
        <v>582</v>
      </c>
      <c r="H99" s="190" t="s">
        <v>432</v>
      </c>
      <c r="I99" t="s">
        <v>309</v>
      </c>
      <c r="J99" t="s">
        <v>309</v>
      </c>
      <c r="K99" t="s">
        <v>583</v>
      </c>
    </row>
    <row r="100" spans="1:11" x14ac:dyDescent="0.3">
      <c r="A100" s="10">
        <v>32</v>
      </c>
      <c r="B100" t="s">
        <v>1062</v>
      </c>
      <c r="C100" t="s">
        <v>1063</v>
      </c>
      <c r="D100" t="s">
        <v>333</v>
      </c>
      <c r="E100" s="163">
        <v>20985</v>
      </c>
      <c r="F100">
        <v>690131505</v>
      </c>
      <c r="G100" t="s">
        <v>1064</v>
      </c>
      <c r="H100" s="190" t="s">
        <v>341</v>
      </c>
      <c r="I100" t="s">
        <v>309</v>
      </c>
      <c r="J100" t="s">
        <v>309</v>
      </c>
      <c r="K100" t="s">
        <v>1065</v>
      </c>
    </row>
    <row r="101" spans="1:11" x14ac:dyDescent="0.3">
      <c r="A101" s="10">
        <v>33</v>
      </c>
      <c r="B101" t="s">
        <v>1066</v>
      </c>
      <c r="C101" t="s">
        <v>1067</v>
      </c>
      <c r="D101" t="s">
        <v>1068</v>
      </c>
      <c r="E101" s="163">
        <v>20694</v>
      </c>
      <c r="F101">
        <v>699550051</v>
      </c>
      <c r="G101" t="s">
        <v>1069</v>
      </c>
      <c r="H101" s="190" t="s">
        <v>322</v>
      </c>
      <c r="I101" t="s">
        <v>731</v>
      </c>
      <c r="J101" t="s">
        <v>731</v>
      </c>
      <c r="K101" t="s">
        <v>1056</v>
      </c>
    </row>
    <row r="102" spans="1:11" x14ac:dyDescent="0.3">
      <c r="A102" s="10">
        <v>34</v>
      </c>
      <c r="B102" t="s">
        <v>606</v>
      </c>
      <c r="C102" t="s">
        <v>607</v>
      </c>
      <c r="D102" t="s">
        <v>608</v>
      </c>
      <c r="E102" s="163">
        <v>21282</v>
      </c>
      <c r="F102">
        <v>659990071</v>
      </c>
      <c r="G102" t="s">
        <v>609</v>
      </c>
      <c r="H102" s="190" t="s">
        <v>396</v>
      </c>
      <c r="I102" t="s">
        <v>309</v>
      </c>
      <c r="J102" t="s">
        <v>309</v>
      </c>
      <c r="K102" t="s">
        <v>610</v>
      </c>
    </row>
    <row r="103" spans="1:11" x14ac:dyDescent="0.3">
      <c r="A103" s="10">
        <v>35</v>
      </c>
      <c r="B103" t="s">
        <v>1070</v>
      </c>
      <c r="C103" t="s">
        <v>1071</v>
      </c>
      <c r="D103" t="s">
        <v>453</v>
      </c>
      <c r="E103" s="163">
        <v>21464</v>
      </c>
      <c r="F103">
        <v>600453307</v>
      </c>
      <c r="G103" t="s">
        <v>1072</v>
      </c>
      <c r="H103" s="190" t="s">
        <v>432</v>
      </c>
      <c r="I103" t="s">
        <v>309</v>
      </c>
      <c r="J103" t="s">
        <v>309</v>
      </c>
      <c r="K103" t="s">
        <v>1073</v>
      </c>
    </row>
    <row r="104" spans="1:11" x14ac:dyDescent="0.3">
      <c r="A104" s="10">
        <v>36</v>
      </c>
      <c r="B104" t="s">
        <v>523</v>
      </c>
      <c r="C104" t="s">
        <v>1074</v>
      </c>
      <c r="D104" t="s">
        <v>1075</v>
      </c>
      <c r="E104" s="163">
        <v>21599</v>
      </c>
      <c r="F104">
        <v>661196051</v>
      </c>
      <c r="G104" t="s">
        <v>524</v>
      </c>
      <c r="H104" s="190" t="s">
        <v>525</v>
      </c>
      <c r="I104" t="s">
        <v>526</v>
      </c>
      <c r="J104" t="s">
        <v>309</v>
      </c>
      <c r="K104" t="s">
        <v>527</v>
      </c>
    </row>
    <row r="105" spans="1:11" x14ac:dyDescent="0.3">
      <c r="A105" s="10">
        <v>37</v>
      </c>
      <c r="B105" t="s">
        <v>611</v>
      </c>
      <c r="C105" t="s">
        <v>612</v>
      </c>
      <c r="D105" t="s">
        <v>613</v>
      </c>
      <c r="E105" s="163">
        <v>21989</v>
      </c>
      <c r="F105">
        <v>620319150</v>
      </c>
      <c r="G105" t="s">
        <v>614</v>
      </c>
      <c r="H105" s="190" t="s">
        <v>396</v>
      </c>
      <c r="I105" t="s">
        <v>309</v>
      </c>
      <c r="J105" t="s">
        <v>309</v>
      </c>
      <c r="K105" t="s">
        <v>610</v>
      </c>
    </row>
    <row r="106" spans="1:11" x14ac:dyDescent="0.3">
      <c r="A106" s="10">
        <v>38</v>
      </c>
      <c r="B106" t="s">
        <v>685</v>
      </c>
      <c r="C106" t="s">
        <v>686</v>
      </c>
      <c r="D106" t="s">
        <v>687</v>
      </c>
      <c r="E106" s="163">
        <v>22080</v>
      </c>
      <c r="F106">
        <v>629593922</v>
      </c>
      <c r="G106" t="s">
        <v>688</v>
      </c>
      <c r="H106" s="190" t="s">
        <v>689</v>
      </c>
      <c r="I106" t="s">
        <v>309</v>
      </c>
      <c r="J106" t="s">
        <v>309</v>
      </c>
      <c r="K106" t="s">
        <v>690</v>
      </c>
    </row>
    <row r="107" spans="1:11" x14ac:dyDescent="0.3">
      <c r="A107" s="10">
        <v>39</v>
      </c>
      <c r="B107" t="s">
        <v>1076</v>
      </c>
      <c r="C107" t="s">
        <v>1077</v>
      </c>
      <c r="D107" t="s">
        <v>1078</v>
      </c>
      <c r="E107" s="163">
        <v>22065</v>
      </c>
      <c r="F107">
        <v>606007354</v>
      </c>
      <c r="G107" t="s">
        <v>1079</v>
      </c>
      <c r="H107" s="190" t="s">
        <v>308</v>
      </c>
      <c r="I107" t="s">
        <v>731</v>
      </c>
      <c r="J107" t="s">
        <v>731</v>
      </c>
      <c r="K107" t="s">
        <v>1080</v>
      </c>
    </row>
    <row r="108" spans="1:11" x14ac:dyDescent="0.3">
      <c r="A108" s="10">
        <v>40</v>
      </c>
      <c r="B108" t="s">
        <v>1081</v>
      </c>
      <c r="C108" t="s">
        <v>1042</v>
      </c>
      <c r="D108" t="s">
        <v>362</v>
      </c>
      <c r="E108" s="163">
        <v>22175</v>
      </c>
      <c r="F108">
        <v>699767105</v>
      </c>
      <c r="G108" t="s">
        <v>1082</v>
      </c>
      <c r="H108" s="190" t="s">
        <v>322</v>
      </c>
      <c r="I108" t="s">
        <v>731</v>
      </c>
      <c r="J108" t="s">
        <v>731</v>
      </c>
      <c r="K108" t="s">
        <v>1083</v>
      </c>
    </row>
    <row r="109" spans="1:11" x14ac:dyDescent="0.3">
      <c r="A109" s="10">
        <v>41</v>
      </c>
      <c r="B109" t="s">
        <v>706</v>
      </c>
      <c r="C109" t="s">
        <v>707</v>
      </c>
      <c r="D109" t="s">
        <v>708</v>
      </c>
      <c r="E109" s="163">
        <v>22003</v>
      </c>
      <c r="F109">
        <v>636808388</v>
      </c>
      <c r="G109" t="s">
        <v>1084</v>
      </c>
      <c r="H109" s="190" t="s">
        <v>335</v>
      </c>
      <c r="I109" t="s">
        <v>309</v>
      </c>
      <c r="J109" t="s">
        <v>309</v>
      </c>
      <c r="K109" t="s">
        <v>709</v>
      </c>
    </row>
    <row r="110" spans="1:11" x14ac:dyDescent="0.3">
      <c r="A110" s="10">
        <v>42</v>
      </c>
      <c r="B110" t="s">
        <v>1085</v>
      </c>
      <c r="C110" t="s">
        <v>1086</v>
      </c>
      <c r="D110" t="s">
        <v>1087</v>
      </c>
      <c r="E110" s="163">
        <v>22000</v>
      </c>
      <c r="G110" t="s">
        <v>1088</v>
      </c>
      <c r="H110" s="190" t="s">
        <v>1089</v>
      </c>
      <c r="I110" t="s">
        <v>1090</v>
      </c>
      <c r="J110" t="s">
        <v>1090</v>
      </c>
      <c r="K110" t="s">
        <v>1091</v>
      </c>
    </row>
    <row r="111" spans="1:11" x14ac:dyDescent="0.3">
      <c r="A111" s="10">
        <v>43</v>
      </c>
      <c r="B111" t="s">
        <v>1092</v>
      </c>
      <c r="C111" t="s">
        <v>1093</v>
      </c>
      <c r="D111" t="s">
        <v>1094</v>
      </c>
      <c r="E111" s="163">
        <v>22537</v>
      </c>
      <c r="F111">
        <v>646566027</v>
      </c>
      <c r="G111" t="s">
        <v>1095</v>
      </c>
      <c r="H111" s="190" t="s">
        <v>341</v>
      </c>
      <c r="I111" t="s">
        <v>309</v>
      </c>
      <c r="J111" t="s">
        <v>309</v>
      </c>
      <c r="K111" t="s">
        <v>1096</v>
      </c>
    </row>
    <row r="112" spans="1:11" x14ac:dyDescent="0.3">
      <c r="A112" s="10">
        <v>44</v>
      </c>
      <c r="B112" t="s">
        <v>619</v>
      </c>
      <c r="C112" t="s">
        <v>620</v>
      </c>
      <c r="D112" t="s">
        <v>621</v>
      </c>
      <c r="E112" s="163">
        <v>22531</v>
      </c>
      <c r="F112">
        <v>606673716</v>
      </c>
      <c r="G112" t="s">
        <v>622</v>
      </c>
      <c r="H112" s="190" t="s">
        <v>432</v>
      </c>
      <c r="I112" t="s">
        <v>309</v>
      </c>
      <c r="J112" t="s">
        <v>309</v>
      </c>
      <c r="K112" t="s">
        <v>623</v>
      </c>
    </row>
    <row r="113" spans="1:11" x14ac:dyDescent="0.3">
      <c r="A113" s="10">
        <v>45</v>
      </c>
      <c r="B113" t="s">
        <v>1097</v>
      </c>
      <c r="C113" t="s">
        <v>1098</v>
      </c>
      <c r="D113" t="s">
        <v>488</v>
      </c>
      <c r="E113" s="163">
        <v>22501</v>
      </c>
      <c r="F113">
        <v>645905013</v>
      </c>
      <c r="G113" t="s">
        <v>1060</v>
      </c>
      <c r="H113" s="190" t="s">
        <v>335</v>
      </c>
      <c r="I113" t="s">
        <v>731</v>
      </c>
      <c r="J113" t="s">
        <v>731</v>
      </c>
      <c r="K113" t="s">
        <v>1061</v>
      </c>
    </row>
    <row r="114" spans="1:11" x14ac:dyDescent="0.3">
      <c r="A114" s="10">
        <v>46</v>
      </c>
      <c r="B114" t="s">
        <v>1099</v>
      </c>
      <c r="C114" t="s">
        <v>1100</v>
      </c>
      <c r="D114" t="s">
        <v>1101</v>
      </c>
      <c r="E114" s="163">
        <v>22617</v>
      </c>
      <c r="F114">
        <v>645905013</v>
      </c>
      <c r="G114" t="s">
        <v>1060</v>
      </c>
      <c r="H114" s="190" t="s">
        <v>335</v>
      </c>
      <c r="I114" t="s">
        <v>731</v>
      </c>
      <c r="J114" t="s">
        <v>731</v>
      </c>
      <c r="K114" t="s">
        <v>1061</v>
      </c>
    </row>
    <row r="115" spans="1:11" x14ac:dyDescent="0.3">
      <c r="A115" s="10">
        <v>47</v>
      </c>
      <c r="B115" t="s">
        <v>1102</v>
      </c>
      <c r="C115" t="s">
        <v>1103</v>
      </c>
      <c r="D115" t="s">
        <v>1104</v>
      </c>
      <c r="E115" s="163">
        <v>22236</v>
      </c>
      <c r="F115">
        <v>670219547</v>
      </c>
      <c r="G115" t="s">
        <v>1105</v>
      </c>
      <c r="H115" s="190" t="s">
        <v>322</v>
      </c>
      <c r="I115" t="s">
        <v>309</v>
      </c>
      <c r="J115" t="s">
        <v>309</v>
      </c>
      <c r="K115" t="s">
        <v>1106</v>
      </c>
    </row>
    <row r="116" spans="1:11" x14ac:dyDescent="0.3">
      <c r="A116" s="10">
        <v>48</v>
      </c>
      <c r="B116" t="s">
        <v>1107</v>
      </c>
      <c r="C116" t="s">
        <v>1108</v>
      </c>
      <c r="D116" t="s">
        <v>1109</v>
      </c>
      <c r="E116" s="163">
        <v>22793</v>
      </c>
      <c r="F116">
        <v>667412393</v>
      </c>
      <c r="G116" t="s">
        <v>1110</v>
      </c>
      <c r="H116" s="190" t="s">
        <v>396</v>
      </c>
      <c r="I116" t="s">
        <v>731</v>
      </c>
      <c r="J116" t="s">
        <v>731</v>
      </c>
      <c r="K116" t="s">
        <v>1111</v>
      </c>
    </row>
    <row r="117" spans="1:11" x14ac:dyDescent="0.3">
      <c r="A117" s="10">
        <v>49</v>
      </c>
      <c r="B117" t="s">
        <v>1112</v>
      </c>
      <c r="C117" t="s">
        <v>1113</v>
      </c>
      <c r="D117" t="s">
        <v>1114</v>
      </c>
      <c r="E117" s="163">
        <v>22959</v>
      </c>
      <c r="F117">
        <v>605166395</v>
      </c>
      <c r="G117" t="s">
        <v>1115</v>
      </c>
      <c r="H117" s="190" t="s">
        <v>341</v>
      </c>
      <c r="I117" t="s">
        <v>309</v>
      </c>
      <c r="J117" t="s">
        <v>309</v>
      </c>
      <c r="K117" t="s">
        <v>1116</v>
      </c>
    </row>
    <row r="118" spans="1:11" x14ac:dyDescent="0.3">
      <c r="A118" s="10">
        <v>50</v>
      </c>
      <c r="B118" t="s">
        <v>1117</v>
      </c>
      <c r="C118" t="s">
        <v>1118</v>
      </c>
      <c r="D118" t="s">
        <v>1119</v>
      </c>
      <c r="E118" s="163">
        <v>21986</v>
      </c>
      <c r="F118">
        <v>696181928</v>
      </c>
      <c r="G118" t="s">
        <v>1120</v>
      </c>
      <c r="H118" s="190" t="s">
        <v>341</v>
      </c>
      <c r="I118" t="s">
        <v>731</v>
      </c>
      <c r="J118" t="s">
        <v>731</v>
      </c>
      <c r="K118" t="s">
        <v>1121</v>
      </c>
    </row>
    <row r="119" spans="1:11" x14ac:dyDescent="0.3">
      <c r="A119" s="10">
        <v>51</v>
      </c>
      <c r="B119" t="s">
        <v>1122</v>
      </c>
      <c r="C119" t="s">
        <v>1046</v>
      </c>
      <c r="D119" t="s">
        <v>673</v>
      </c>
      <c r="E119" s="163">
        <v>22432</v>
      </c>
      <c r="F119">
        <v>696863030</v>
      </c>
      <c r="G119" t="s">
        <v>1123</v>
      </c>
      <c r="H119" s="190" t="s">
        <v>308</v>
      </c>
      <c r="I119" t="s">
        <v>309</v>
      </c>
      <c r="J119" t="s">
        <v>309</v>
      </c>
      <c r="K119" t="s">
        <v>1051</v>
      </c>
    </row>
    <row r="120" spans="1:11" x14ac:dyDescent="0.3">
      <c r="A120" s="10">
        <v>52</v>
      </c>
      <c r="B120" t="s">
        <v>1124</v>
      </c>
      <c r="C120" t="s">
        <v>1125</v>
      </c>
      <c r="D120" t="s">
        <v>1126</v>
      </c>
      <c r="E120" s="163">
        <v>24726</v>
      </c>
      <c r="F120">
        <v>656543938</v>
      </c>
      <c r="G120" t="s">
        <v>1127</v>
      </c>
      <c r="H120" s="190" t="s">
        <v>432</v>
      </c>
      <c r="I120" t="s">
        <v>309</v>
      </c>
      <c r="J120" t="s">
        <v>309</v>
      </c>
      <c r="K120" t="s">
        <v>1128</v>
      </c>
    </row>
    <row r="121" spans="1:11" x14ac:dyDescent="0.3">
      <c r="A121" s="10">
        <v>53</v>
      </c>
      <c r="B121" t="s">
        <v>1129</v>
      </c>
      <c r="C121" t="s">
        <v>1130</v>
      </c>
      <c r="D121" t="s">
        <v>306</v>
      </c>
      <c r="E121" s="163">
        <v>22894</v>
      </c>
      <c r="F121">
        <v>687574091</v>
      </c>
      <c r="G121" t="s">
        <v>1131</v>
      </c>
      <c r="H121" s="190" t="s">
        <v>426</v>
      </c>
      <c r="I121" t="s">
        <v>309</v>
      </c>
      <c r="J121" t="s">
        <v>309</v>
      </c>
      <c r="K121" t="s">
        <v>1132</v>
      </c>
    </row>
    <row r="122" spans="1:11" x14ac:dyDescent="0.3">
      <c r="A122" s="10">
        <v>54</v>
      </c>
      <c r="B122" t="s">
        <v>596</v>
      </c>
      <c r="C122" t="s">
        <v>597</v>
      </c>
      <c r="D122" t="s">
        <v>306</v>
      </c>
      <c r="E122" s="163">
        <v>22704</v>
      </c>
      <c r="F122" t="s">
        <v>598</v>
      </c>
      <c r="G122" t="s">
        <v>599</v>
      </c>
      <c r="H122" s="190" t="s">
        <v>335</v>
      </c>
      <c r="I122" t="s">
        <v>309</v>
      </c>
      <c r="J122" t="s">
        <v>309</v>
      </c>
      <c r="K122" t="s">
        <v>600</v>
      </c>
    </row>
    <row r="123" spans="1:11" x14ac:dyDescent="0.3">
      <c r="A123" s="10">
        <v>55</v>
      </c>
      <c r="B123" t="s">
        <v>1133</v>
      </c>
      <c r="C123" t="s">
        <v>1134</v>
      </c>
      <c r="D123" t="s">
        <v>407</v>
      </c>
      <c r="E123" s="163">
        <v>23230</v>
      </c>
      <c r="F123">
        <v>606777623</v>
      </c>
      <c r="G123" t="s">
        <v>1135</v>
      </c>
      <c r="H123" s="190" t="s">
        <v>396</v>
      </c>
      <c r="I123" t="s">
        <v>731</v>
      </c>
      <c r="J123" t="s">
        <v>731</v>
      </c>
      <c r="K123" t="s">
        <v>1136</v>
      </c>
    </row>
    <row r="124" spans="1:11" x14ac:dyDescent="0.3">
      <c r="A124" s="10">
        <v>56</v>
      </c>
      <c r="B124" t="s">
        <v>498</v>
      </c>
      <c r="C124" t="s">
        <v>1137</v>
      </c>
      <c r="D124" t="s">
        <v>1138</v>
      </c>
      <c r="E124" s="163">
        <v>23104</v>
      </c>
      <c r="F124">
        <v>637146451</v>
      </c>
      <c r="G124" t="s">
        <v>499</v>
      </c>
      <c r="H124" s="190" t="s">
        <v>500</v>
      </c>
      <c r="I124" t="s">
        <v>501</v>
      </c>
      <c r="J124" t="s">
        <v>309</v>
      </c>
      <c r="K124" t="s">
        <v>502</v>
      </c>
    </row>
    <row r="125" spans="1:11" x14ac:dyDescent="0.3">
      <c r="A125" s="10">
        <v>57</v>
      </c>
      <c r="B125" t="s">
        <v>1140</v>
      </c>
      <c r="C125" t="s">
        <v>590</v>
      </c>
      <c r="D125" t="s">
        <v>1141</v>
      </c>
      <c r="E125" s="163">
        <v>23245</v>
      </c>
      <c r="F125">
        <v>667511958</v>
      </c>
      <c r="G125" t="s">
        <v>1142</v>
      </c>
      <c r="H125" s="190" t="s">
        <v>322</v>
      </c>
      <c r="I125" t="s">
        <v>309</v>
      </c>
      <c r="J125" t="s">
        <v>309</v>
      </c>
      <c r="K125" t="s">
        <v>595</v>
      </c>
    </row>
    <row r="126" spans="1:11" x14ac:dyDescent="0.3">
      <c r="A126" s="10">
        <v>58</v>
      </c>
      <c r="B126" t="s">
        <v>1143</v>
      </c>
      <c r="C126" t="s">
        <v>1144</v>
      </c>
      <c r="D126" t="s">
        <v>1145</v>
      </c>
      <c r="E126" s="163">
        <v>24040</v>
      </c>
      <c r="F126">
        <v>699990884</v>
      </c>
      <c r="G126" t="s">
        <v>1146</v>
      </c>
      <c r="H126" s="190" t="s">
        <v>322</v>
      </c>
      <c r="I126" t="s">
        <v>309</v>
      </c>
      <c r="J126" t="s">
        <v>309</v>
      </c>
      <c r="K126" t="s">
        <v>1147</v>
      </c>
    </row>
    <row r="127" spans="1:11" x14ac:dyDescent="0.3">
      <c r="A127" s="10">
        <v>59</v>
      </c>
      <c r="B127" t="s">
        <v>1148</v>
      </c>
      <c r="C127" t="s">
        <v>1149</v>
      </c>
      <c r="D127" t="s">
        <v>1150</v>
      </c>
      <c r="E127" s="163">
        <v>23013</v>
      </c>
      <c r="F127">
        <v>600026032</v>
      </c>
      <c r="G127" t="s">
        <v>1142</v>
      </c>
      <c r="H127" s="190" t="s">
        <v>322</v>
      </c>
      <c r="I127" t="s">
        <v>309</v>
      </c>
      <c r="J127" t="s">
        <v>309</v>
      </c>
      <c r="K127" t="s">
        <v>1151</v>
      </c>
    </row>
    <row r="128" spans="1:11" x14ac:dyDescent="0.3">
      <c r="A128" s="10">
        <v>60</v>
      </c>
      <c r="B128" t="s">
        <v>1152</v>
      </c>
      <c r="C128" t="s">
        <v>1098</v>
      </c>
      <c r="D128" t="s">
        <v>1153</v>
      </c>
      <c r="E128" s="163">
        <v>23344</v>
      </c>
      <c r="F128">
        <v>645905013</v>
      </c>
      <c r="G128" t="s">
        <v>1060</v>
      </c>
      <c r="H128" s="190" t="s">
        <v>335</v>
      </c>
      <c r="I128" t="s">
        <v>731</v>
      </c>
      <c r="J128" t="s">
        <v>731</v>
      </c>
      <c r="K128" t="s">
        <v>1061</v>
      </c>
    </row>
    <row r="129" spans="1:11" x14ac:dyDescent="0.3">
      <c r="A129" s="10">
        <v>61</v>
      </c>
      <c r="B129" t="s">
        <v>1154</v>
      </c>
      <c r="C129" t="s">
        <v>1155</v>
      </c>
      <c r="D129" t="s">
        <v>1156</v>
      </c>
      <c r="E129" s="163">
        <v>26723</v>
      </c>
      <c r="F129">
        <v>670031106</v>
      </c>
      <c r="G129" t="s">
        <v>1157</v>
      </c>
      <c r="H129" s="190" t="s">
        <v>470</v>
      </c>
      <c r="I129" t="s">
        <v>471</v>
      </c>
      <c r="J129" t="s">
        <v>309</v>
      </c>
      <c r="K129" t="s">
        <v>1158</v>
      </c>
    </row>
    <row r="130" spans="1:11" x14ac:dyDescent="0.3">
      <c r="A130" s="10">
        <v>62</v>
      </c>
      <c r="B130" t="s">
        <v>1159</v>
      </c>
      <c r="C130" t="s">
        <v>1160</v>
      </c>
      <c r="D130" t="s">
        <v>1161</v>
      </c>
      <c r="E130" s="163">
        <v>24520</v>
      </c>
      <c r="F130">
        <v>660966392</v>
      </c>
      <c r="G130" t="s">
        <v>1162</v>
      </c>
      <c r="H130" s="190" t="s">
        <v>322</v>
      </c>
      <c r="I130" t="s">
        <v>309</v>
      </c>
      <c r="J130" t="s">
        <v>309</v>
      </c>
      <c r="K130" t="s">
        <v>1163</v>
      </c>
    </row>
    <row r="131" spans="1:11" x14ac:dyDescent="0.3">
      <c r="A131" s="10">
        <v>63</v>
      </c>
      <c r="B131" t="s">
        <v>648</v>
      </c>
      <c r="C131" t="s">
        <v>649</v>
      </c>
      <c r="D131" t="s">
        <v>650</v>
      </c>
      <c r="E131" s="163">
        <v>23258</v>
      </c>
      <c r="F131" t="s">
        <v>651</v>
      </c>
      <c r="G131" t="s">
        <v>652</v>
      </c>
      <c r="H131" s="190" t="s">
        <v>341</v>
      </c>
      <c r="I131" t="s">
        <v>309</v>
      </c>
      <c r="J131" t="s">
        <v>309</v>
      </c>
      <c r="K131" t="s">
        <v>653</v>
      </c>
    </row>
    <row r="132" spans="1:11" x14ac:dyDescent="0.3">
      <c r="A132" s="10">
        <v>64</v>
      </c>
      <c r="B132" t="s">
        <v>1164</v>
      </c>
      <c r="C132" t="s">
        <v>1165</v>
      </c>
      <c r="D132" t="s">
        <v>1166</v>
      </c>
      <c r="E132" s="163">
        <v>24241</v>
      </c>
      <c r="F132">
        <v>680182556</v>
      </c>
      <c r="G132" t="s">
        <v>1167</v>
      </c>
      <c r="H132" s="190" t="s">
        <v>335</v>
      </c>
      <c r="I132" t="s">
        <v>309</v>
      </c>
      <c r="J132" t="s">
        <v>309</v>
      </c>
      <c r="K132" t="s">
        <v>1168</v>
      </c>
    </row>
    <row r="133" spans="1:11" x14ac:dyDescent="0.3">
      <c r="A133" s="10">
        <v>65</v>
      </c>
      <c r="B133" t="s">
        <v>318</v>
      </c>
      <c r="C133" t="s">
        <v>319</v>
      </c>
      <c r="D133" t="s">
        <v>320</v>
      </c>
      <c r="E133" s="163">
        <v>23389</v>
      </c>
      <c r="F133">
        <v>620538154</v>
      </c>
      <c r="G133" t="s">
        <v>321</v>
      </c>
      <c r="H133" s="190" t="s">
        <v>322</v>
      </c>
      <c r="I133" t="s">
        <v>309</v>
      </c>
      <c r="J133" t="s">
        <v>309</v>
      </c>
      <c r="K133" t="s">
        <v>323</v>
      </c>
    </row>
    <row r="134" spans="1:11" x14ac:dyDescent="0.3">
      <c r="A134" s="10">
        <v>66</v>
      </c>
      <c r="B134" t="s">
        <v>703</v>
      </c>
      <c r="C134" t="s">
        <v>704</v>
      </c>
      <c r="D134" t="s">
        <v>705</v>
      </c>
      <c r="E134" s="163">
        <v>23155</v>
      </c>
      <c r="F134">
        <v>618383549</v>
      </c>
      <c r="G134" t="s">
        <v>701</v>
      </c>
      <c r="H134" s="190" t="s">
        <v>335</v>
      </c>
      <c r="I134" t="s">
        <v>309</v>
      </c>
      <c r="J134" t="s">
        <v>309</v>
      </c>
      <c r="K134" t="s">
        <v>702</v>
      </c>
    </row>
    <row r="135" spans="1:11" x14ac:dyDescent="0.3">
      <c r="A135" s="10">
        <v>67</v>
      </c>
      <c r="B135" t="s">
        <v>1169</v>
      </c>
      <c r="C135" t="s">
        <v>1170</v>
      </c>
      <c r="D135" t="s">
        <v>705</v>
      </c>
      <c r="E135" s="163">
        <v>23340</v>
      </c>
      <c r="F135">
        <v>660287823</v>
      </c>
      <c r="G135" t="s">
        <v>1171</v>
      </c>
      <c r="H135" s="190" t="s">
        <v>335</v>
      </c>
      <c r="I135" t="s">
        <v>309</v>
      </c>
      <c r="J135" t="s">
        <v>309</v>
      </c>
      <c r="K135" t="s">
        <v>1172</v>
      </c>
    </row>
    <row r="136" spans="1:11" x14ac:dyDescent="0.3">
      <c r="A136" s="10">
        <v>68</v>
      </c>
      <c r="B136" t="s">
        <v>1173</v>
      </c>
      <c r="C136" t="s">
        <v>1174</v>
      </c>
      <c r="D136" t="s">
        <v>1175</v>
      </c>
      <c r="E136" s="163">
        <v>23287</v>
      </c>
      <c r="F136">
        <v>696339424</v>
      </c>
      <c r="G136" t="s">
        <v>1176</v>
      </c>
      <c r="H136" s="190" t="s">
        <v>496</v>
      </c>
      <c r="I136" t="s">
        <v>446</v>
      </c>
      <c r="J136" t="s">
        <v>309</v>
      </c>
      <c r="K136" t="s">
        <v>1177</v>
      </c>
    </row>
    <row r="137" spans="1:11" x14ac:dyDescent="0.3">
      <c r="A137" s="10">
        <v>69</v>
      </c>
      <c r="B137" t="s">
        <v>665</v>
      </c>
      <c r="C137" t="s">
        <v>1178</v>
      </c>
      <c r="D137" t="s">
        <v>1179</v>
      </c>
      <c r="E137" s="163">
        <v>22730</v>
      </c>
      <c r="F137">
        <v>617868873</v>
      </c>
      <c r="G137" t="s">
        <v>1180</v>
      </c>
      <c r="H137" s="190" t="s">
        <v>341</v>
      </c>
      <c r="I137" t="s">
        <v>309</v>
      </c>
      <c r="J137" t="s">
        <v>309</v>
      </c>
      <c r="K137" t="s">
        <v>664</v>
      </c>
    </row>
    <row r="138" spans="1:11" x14ac:dyDescent="0.3">
      <c r="A138" s="10">
        <v>70</v>
      </c>
      <c r="B138" t="s">
        <v>1181</v>
      </c>
      <c r="C138" t="s">
        <v>1182</v>
      </c>
      <c r="D138" t="s">
        <v>1183</v>
      </c>
      <c r="E138" s="163">
        <v>23642</v>
      </c>
      <c r="F138">
        <v>655544267</v>
      </c>
      <c r="G138" t="s">
        <v>1184</v>
      </c>
      <c r="H138" s="190" t="s">
        <v>322</v>
      </c>
      <c r="I138" t="s">
        <v>309</v>
      </c>
      <c r="J138" t="s">
        <v>309</v>
      </c>
      <c r="K138" t="s">
        <v>1185</v>
      </c>
    </row>
    <row r="139" spans="1:11" x14ac:dyDescent="0.3">
      <c r="A139" s="10">
        <v>71</v>
      </c>
      <c r="B139" t="s">
        <v>1186</v>
      </c>
      <c r="C139" t="s">
        <v>1187</v>
      </c>
      <c r="D139" t="s">
        <v>1188</v>
      </c>
      <c r="E139" s="163">
        <v>22541</v>
      </c>
      <c r="F139">
        <v>636219719</v>
      </c>
      <c r="G139" t="s">
        <v>1189</v>
      </c>
      <c r="H139" s="190" t="s">
        <v>432</v>
      </c>
      <c r="I139" t="s">
        <v>309</v>
      </c>
      <c r="J139" t="s">
        <v>309</v>
      </c>
      <c r="K139" t="s">
        <v>1190</v>
      </c>
    </row>
    <row r="140" spans="1:11" x14ac:dyDescent="0.3">
      <c r="A140" s="10">
        <v>72</v>
      </c>
      <c r="B140" t="s">
        <v>1191</v>
      </c>
      <c r="C140" t="s">
        <v>1192</v>
      </c>
      <c r="D140" t="s">
        <v>574</v>
      </c>
      <c r="E140" s="163">
        <v>24173</v>
      </c>
      <c r="G140" t="s">
        <v>1193</v>
      </c>
      <c r="H140" s="190" t="s">
        <v>335</v>
      </c>
      <c r="I140" t="s">
        <v>309</v>
      </c>
      <c r="J140" t="s">
        <v>309</v>
      </c>
      <c r="K140" t="s">
        <v>1194</v>
      </c>
    </row>
    <row r="141" spans="1:11" x14ac:dyDescent="0.3">
      <c r="A141" s="10">
        <v>73</v>
      </c>
      <c r="B141" t="s">
        <v>615</v>
      </c>
      <c r="C141" t="s">
        <v>616</v>
      </c>
      <c r="D141" t="s">
        <v>386</v>
      </c>
      <c r="E141" s="163">
        <v>23627</v>
      </c>
      <c r="F141">
        <v>678917745</v>
      </c>
      <c r="G141" t="s">
        <v>617</v>
      </c>
      <c r="H141" s="190" t="s">
        <v>308</v>
      </c>
      <c r="I141" t="s">
        <v>309</v>
      </c>
      <c r="J141" t="s">
        <v>309</v>
      </c>
      <c r="K141" t="s">
        <v>618</v>
      </c>
    </row>
    <row r="142" spans="1:11" x14ac:dyDescent="0.3">
      <c r="A142" s="10">
        <v>74</v>
      </c>
      <c r="B142" t="s">
        <v>495</v>
      </c>
      <c r="C142" t="s">
        <v>1195</v>
      </c>
      <c r="D142" t="s">
        <v>333</v>
      </c>
      <c r="E142" s="163">
        <v>23377</v>
      </c>
      <c r="F142">
        <v>676493199</v>
      </c>
      <c r="G142" t="s">
        <v>1196</v>
      </c>
      <c r="H142" s="190" t="s">
        <v>496</v>
      </c>
      <c r="I142" t="s">
        <v>446</v>
      </c>
      <c r="J142" t="s">
        <v>309</v>
      </c>
      <c r="K142" t="s">
        <v>497</v>
      </c>
    </row>
    <row r="143" spans="1:11" x14ac:dyDescent="0.3">
      <c r="A143" s="10">
        <v>75</v>
      </c>
      <c r="B143" t="s">
        <v>1197</v>
      </c>
      <c r="C143" t="s">
        <v>1198</v>
      </c>
      <c r="D143" t="s">
        <v>1199</v>
      </c>
      <c r="E143" s="163">
        <v>23745</v>
      </c>
      <c r="F143">
        <v>670087002</v>
      </c>
      <c r="G143" t="s">
        <v>1200</v>
      </c>
      <c r="H143" s="190" t="s">
        <v>432</v>
      </c>
      <c r="I143" t="s">
        <v>731</v>
      </c>
      <c r="J143" t="s">
        <v>731</v>
      </c>
      <c r="K143" t="s">
        <v>1201</v>
      </c>
    </row>
    <row r="144" spans="1:11" x14ac:dyDescent="0.3">
      <c r="A144" s="10">
        <v>76</v>
      </c>
      <c r="B144" t="s">
        <v>528</v>
      </c>
      <c r="C144" t="s">
        <v>529</v>
      </c>
      <c r="D144" t="s">
        <v>530</v>
      </c>
      <c r="E144" s="163">
        <v>23604</v>
      </c>
      <c r="F144">
        <v>670086716</v>
      </c>
      <c r="G144" t="s">
        <v>531</v>
      </c>
      <c r="H144" s="190" t="s">
        <v>322</v>
      </c>
      <c r="I144" t="s">
        <v>309</v>
      </c>
      <c r="J144" t="s">
        <v>309</v>
      </c>
      <c r="K144" t="s">
        <v>532</v>
      </c>
    </row>
    <row r="145" spans="1:11" x14ac:dyDescent="0.3">
      <c r="A145" s="10">
        <v>77</v>
      </c>
      <c r="B145" t="s">
        <v>507</v>
      </c>
      <c r="C145" t="s">
        <v>508</v>
      </c>
      <c r="D145" t="s">
        <v>509</v>
      </c>
      <c r="E145" s="163">
        <v>23730</v>
      </c>
      <c r="F145">
        <v>619371286</v>
      </c>
      <c r="G145" t="s">
        <v>510</v>
      </c>
      <c r="H145" s="190" t="s">
        <v>322</v>
      </c>
      <c r="I145" t="s">
        <v>309</v>
      </c>
      <c r="J145" t="s">
        <v>309</v>
      </c>
    </row>
    <row r="146" spans="1:11" x14ac:dyDescent="0.3">
      <c r="A146" s="10">
        <v>78</v>
      </c>
      <c r="B146" t="s">
        <v>680</v>
      </c>
      <c r="C146" t="s">
        <v>681</v>
      </c>
      <c r="D146" t="s">
        <v>682</v>
      </c>
      <c r="E146" s="163">
        <v>23080</v>
      </c>
      <c r="F146">
        <v>629838908</v>
      </c>
      <c r="G146" t="s">
        <v>683</v>
      </c>
      <c r="H146" s="190" t="s">
        <v>341</v>
      </c>
      <c r="I146" t="s">
        <v>309</v>
      </c>
      <c r="J146" t="s">
        <v>309</v>
      </c>
      <c r="K146" t="s">
        <v>684</v>
      </c>
    </row>
    <row r="147" spans="1:11" x14ac:dyDescent="0.3">
      <c r="A147" s="10">
        <v>79</v>
      </c>
      <c r="B147" t="s">
        <v>1202</v>
      </c>
      <c r="C147" t="s">
        <v>1203</v>
      </c>
      <c r="D147" t="s">
        <v>1204</v>
      </c>
      <c r="E147" s="163">
        <v>23235</v>
      </c>
      <c r="F147">
        <v>601156374</v>
      </c>
      <c r="G147" t="s">
        <v>1205</v>
      </c>
      <c r="H147" s="190" t="s">
        <v>396</v>
      </c>
      <c r="I147" t="s">
        <v>731</v>
      </c>
      <c r="J147" t="s">
        <v>731</v>
      </c>
      <c r="K147" t="s">
        <v>1206</v>
      </c>
    </row>
    <row r="148" spans="1:11" x14ac:dyDescent="0.3">
      <c r="A148" s="10">
        <v>80</v>
      </c>
      <c r="B148" t="s">
        <v>1207</v>
      </c>
      <c r="C148" t="s">
        <v>1208</v>
      </c>
      <c r="D148" t="s">
        <v>1209</v>
      </c>
      <c r="E148" s="163">
        <v>23925</v>
      </c>
      <c r="F148">
        <v>670087002</v>
      </c>
      <c r="G148" t="s">
        <v>1200</v>
      </c>
      <c r="H148" s="190" t="s">
        <v>432</v>
      </c>
      <c r="I148" t="s">
        <v>731</v>
      </c>
      <c r="J148" t="s">
        <v>731</v>
      </c>
      <c r="K148" t="s">
        <v>1201</v>
      </c>
    </row>
    <row r="149" spans="1:11" x14ac:dyDescent="0.3">
      <c r="A149" s="10">
        <v>81</v>
      </c>
      <c r="B149" t="s">
        <v>410</v>
      </c>
      <c r="C149" t="s">
        <v>1210</v>
      </c>
      <c r="D149" t="s">
        <v>411</v>
      </c>
      <c r="E149" s="163"/>
      <c r="F149">
        <v>653685634</v>
      </c>
      <c r="G149" t="s">
        <v>412</v>
      </c>
      <c r="H149" s="190" t="s">
        <v>402</v>
      </c>
      <c r="I149" t="s">
        <v>309</v>
      </c>
      <c r="J149" t="s">
        <v>309</v>
      </c>
      <c r="K149" t="s">
        <v>413</v>
      </c>
    </row>
    <row r="150" spans="1:11" x14ac:dyDescent="0.3">
      <c r="A150" s="10">
        <v>82</v>
      </c>
      <c r="B150" t="s">
        <v>1211</v>
      </c>
      <c r="C150" t="s">
        <v>1212</v>
      </c>
      <c r="D150" t="s">
        <v>1213</v>
      </c>
      <c r="E150" s="163">
        <v>27952</v>
      </c>
      <c r="F150">
        <v>646627817</v>
      </c>
      <c r="G150" t="s">
        <v>1214</v>
      </c>
      <c r="H150" s="190" t="s">
        <v>335</v>
      </c>
      <c r="I150" t="s">
        <v>309</v>
      </c>
      <c r="J150" t="s">
        <v>309</v>
      </c>
      <c r="K150" t="s">
        <v>416</v>
      </c>
    </row>
    <row r="151" spans="1:11" x14ac:dyDescent="0.3">
      <c r="A151" s="10">
        <v>83</v>
      </c>
      <c r="B151" t="s">
        <v>1215</v>
      </c>
      <c r="C151" t="s">
        <v>1216</v>
      </c>
      <c r="D151" t="s">
        <v>1217</v>
      </c>
      <c r="E151" s="163">
        <v>24038</v>
      </c>
      <c r="F151">
        <v>677722407</v>
      </c>
      <c r="G151" t="s">
        <v>1218</v>
      </c>
      <c r="H151" s="190" t="s">
        <v>432</v>
      </c>
      <c r="I151" t="s">
        <v>309</v>
      </c>
      <c r="J151" t="s">
        <v>309</v>
      </c>
      <c r="K151" t="s">
        <v>1219</v>
      </c>
    </row>
    <row r="152" spans="1:11" x14ac:dyDescent="0.3">
      <c r="A152" s="10">
        <v>84</v>
      </c>
      <c r="B152" t="s">
        <v>455</v>
      </c>
      <c r="C152" t="s">
        <v>456</v>
      </c>
      <c r="D152" t="s">
        <v>164</v>
      </c>
      <c r="E152" s="163">
        <v>24060</v>
      </c>
      <c r="F152">
        <v>651588643</v>
      </c>
      <c r="G152" t="s">
        <v>457</v>
      </c>
      <c r="H152" s="190" t="s">
        <v>341</v>
      </c>
      <c r="I152" t="s">
        <v>731</v>
      </c>
      <c r="J152" t="s">
        <v>731</v>
      </c>
      <c r="K152" t="s">
        <v>458</v>
      </c>
    </row>
    <row r="153" spans="1:11" x14ac:dyDescent="0.3">
      <c r="A153" s="10">
        <v>85</v>
      </c>
      <c r="B153" t="s">
        <v>694</v>
      </c>
      <c r="C153" t="s">
        <v>1220</v>
      </c>
      <c r="D153" t="s">
        <v>695</v>
      </c>
      <c r="E153" s="163">
        <v>20717</v>
      </c>
      <c r="F153">
        <v>630646531</v>
      </c>
      <c r="G153" t="s">
        <v>1221</v>
      </c>
      <c r="H153" s="190" t="s">
        <v>396</v>
      </c>
      <c r="I153" t="s">
        <v>309</v>
      </c>
      <c r="J153" t="s">
        <v>309</v>
      </c>
      <c r="K153" t="s">
        <v>1222</v>
      </c>
    </row>
    <row r="154" spans="1:11" x14ac:dyDescent="0.3">
      <c r="A154" s="10">
        <v>86</v>
      </c>
      <c r="B154" t="s">
        <v>1223</v>
      </c>
      <c r="C154" t="s">
        <v>1224</v>
      </c>
      <c r="D154" t="s">
        <v>1225</v>
      </c>
      <c r="E154" s="163">
        <v>23313</v>
      </c>
      <c r="F154">
        <v>678589480</v>
      </c>
      <c r="G154" t="s">
        <v>1226</v>
      </c>
      <c r="H154" s="190" t="s">
        <v>432</v>
      </c>
      <c r="I154" t="s">
        <v>731</v>
      </c>
      <c r="J154" t="s">
        <v>731</v>
      </c>
    </row>
    <row r="155" spans="1:11" x14ac:dyDescent="0.3">
      <c r="A155" s="10">
        <v>87</v>
      </c>
      <c r="B155" t="s">
        <v>414</v>
      </c>
      <c r="C155" t="s">
        <v>415</v>
      </c>
      <c r="D155" t="s">
        <v>1213</v>
      </c>
      <c r="E155" s="163">
        <v>27952</v>
      </c>
      <c r="F155">
        <v>646627817</v>
      </c>
      <c r="G155" t="s">
        <v>1227</v>
      </c>
      <c r="H155" s="190" t="s">
        <v>335</v>
      </c>
      <c r="I155" t="s">
        <v>309</v>
      </c>
      <c r="J155" t="s">
        <v>309</v>
      </c>
      <c r="K155" t="s">
        <v>416</v>
      </c>
    </row>
    <row r="156" spans="1:11" x14ac:dyDescent="0.3">
      <c r="A156" s="10">
        <v>88</v>
      </c>
      <c r="B156" t="s">
        <v>1228</v>
      </c>
      <c r="C156" t="s">
        <v>1229</v>
      </c>
      <c r="D156" t="s">
        <v>358</v>
      </c>
      <c r="E156" s="163">
        <v>25214</v>
      </c>
      <c r="F156">
        <v>610831522</v>
      </c>
      <c r="G156" t="s">
        <v>1230</v>
      </c>
      <c r="H156" s="190" t="s">
        <v>432</v>
      </c>
      <c r="I156" t="s">
        <v>309</v>
      </c>
      <c r="J156" t="s">
        <v>309</v>
      </c>
      <c r="K156" t="s">
        <v>1231</v>
      </c>
    </row>
    <row r="157" spans="1:11" x14ac:dyDescent="0.3">
      <c r="A157" s="10">
        <v>89</v>
      </c>
      <c r="B157" t="s">
        <v>337</v>
      </c>
      <c r="C157" t="s">
        <v>338</v>
      </c>
      <c r="D157" t="s">
        <v>339</v>
      </c>
      <c r="E157" s="163">
        <v>30736</v>
      </c>
      <c r="F157">
        <v>630205543</v>
      </c>
      <c r="G157" t="s">
        <v>340</v>
      </c>
      <c r="H157" s="190" t="s">
        <v>341</v>
      </c>
      <c r="I157" t="s">
        <v>309</v>
      </c>
      <c r="J157" t="s">
        <v>309</v>
      </c>
      <c r="K157" t="s">
        <v>342</v>
      </c>
    </row>
    <row r="158" spans="1:11" x14ac:dyDescent="0.3">
      <c r="A158" s="10">
        <v>90</v>
      </c>
      <c r="B158" t="s">
        <v>1232</v>
      </c>
      <c r="C158" t="s">
        <v>1233</v>
      </c>
      <c r="D158" t="s">
        <v>362</v>
      </c>
      <c r="E158" s="163">
        <v>30612</v>
      </c>
      <c r="F158">
        <v>686923470</v>
      </c>
      <c r="G158" t="s">
        <v>1234</v>
      </c>
      <c r="H158" s="190" t="s">
        <v>308</v>
      </c>
      <c r="I158" t="s">
        <v>309</v>
      </c>
      <c r="J158" t="s">
        <v>309</v>
      </c>
      <c r="K158" t="s">
        <v>1235</v>
      </c>
    </row>
    <row r="159" spans="1:11" x14ac:dyDescent="0.3">
      <c r="A159" s="10">
        <v>91</v>
      </c>
      <c r="B159" t="s">
        <v>490</v>
      </c>
      <c r="C159" t="s">
        <v>491</v>
      </c>
      <c r="D159" t="s">
        <v>492</v>
      </c>
      <c r="E159" s="163">
        <v>24637</v>
      </c>
      <c r="F159">
        <v>685612278</v>
      </c>
      <c r="G159" t="s">
        <v>493</v>
      </c>
      <c r="H159" s="190" t="s">
        <v>335</v>
      </c>
      <c r="I159" t="s">
        <v>309</v>
      </c>
      <c r="J159" t="s">
        <v>309</v>
      </c>
      <c r="K159" t="s">
        <v>494</v>
      </c>
    </row>
    <row r="160" spans="1:11" x14ac:dyDescent="0.3">
      <c r="A160" s="10">
        <v>92</v>
      </c>
      <c r="B160" t="s">
        <v>1236</v>
      </c>
      <c r="C160" t="s">
        <v>1237</v>
      </c>
      <c r="D160" t="s">
        <v>1238</v>
      </c>
      <c r="E160" s="163">
        <v>24717</v>
      </c>
      <c r="F160">
        <v>619161539</v>
      </c>
      <c r="G160" t="s">
        <v>1239</v>
      </c>
      <c r="H160" s="190" t="s">
        <v>432</v>
      </c>
      <c r="I160" t="s">
        <v>309</v>
      </c>
      <c r="J160" t="s">
        <v>309</v>
      </c>
      <c r="K160" t="s">
        <v>1240</v>
      </c>
    </row>
    <row r="161" spans="1:11" x14ac:dyDescent="0.3">
      <c r="A161" s="10">
        <v>93</v>
      </c>
      <c r="B161" t="s">
        <v>1241</v>
      </c>
      <c r="C161" t="s">
        <v>991</v>
      </c>
      <c r="D161" t="s">
        <v>358</v>
      </c>
      <c r="E161" s="163">
        <v>24725</v>
      </c>
      <c r="F161">
        <v>6456550477</v>
      </c>
      <c r="G161" t="s">
        <v>1242</v>
      </c>
      <c r="H161" s="190" t="s">
        <v>308</v>
      </c>
      <c r="I161" t="s">
        <v>309</v>
      </c>
      <c r="J161" t="s">
        <v>309</v>
      </c>
      <c r="K161" t="s">
        <v>1243</v>
      </c>
    </row>
    <row r="162" spans="1:11" x14ac:dyDescent="0.3">
      <c r="A162" s="10">
        <v>94</v>
      </c>
      <c r="B162" t="s">
        <v>1244</v>
      </c>
      <c r="C162" t="s">
        <v>1245</v>
      </c>
      <c r="D162" t="s">
        <v>693</v>
      </c>
      <c r="E162" s="163">
        <v>24828</v>
      </c>
      <c r="F162">
        <v>649551904</v>
      </c>
      <c r="G162" t="s">
        <v>1246</v>
      </c>
      <c r="H162" s="190" t="s">
        <v>341</v>
      </c>
      <c r="I162" t="s">
        <v>309</v>
      </c>
      <c r="J162" t="s">
        <v>309</v>
      </c>
      <c r="K162" t="s">
        <v>830</v>
      </c>
    </row>
    <row r="163" spans="1:11" x14ac:dyDescent="0.3">
      <c r="A163" s="10">
        <v>95</v>
      </c>
      <c r="B163" t="s">
        <v>1247</v>
      </c>
      <c r="C163" t="s">
        <v>1248</v>
      </c>
      <c r="D163" t="s">
        <v>313</v>
      </c>
      <c r="E163" s="163">
        <v>24616</v>
      </c>
      <c r="F163">
        <v>609359443</v>
      </c>
      <c r="G163" t="s">
        <v>1249</v>
      </c>
      <c r="H163" s="190" t="s">
        <v>335</v>
      </c>
      <c r="I163" t="s">
        <v>731</v>
      </c>
      <c r="J163" t="s">
        <v>731</v>
      </c>
      <c r="K163" t="s">
        <v>1250</v>
      </c>
    </row>
    <row r="164" spans="1:11" x14ac:dyDescent="0.3">
      <c r="A164" s="10">
        <v>96</v>
      </c>
      <c r="B164" t="s">
        <v>361</v>
      </c>
      <c r="C164" t="s">
        <v>1251</v>
      </c>
      <c r="D164" t="s">
        <v>362</v>
      </c>
      <c r="E164" s="163">
        <v>23946</v>
      </c>
      <c r="F164">
        <v>637448771</v>
      </c>
      <c r="G164" t="s">
        <v>1252</v>
      </c>
      <c r="H164" s="190" t="s">
        <v>322</v>
      </c>
      <c r="I164" t="s">
        <v>309</v>
      </c>
      <c r="J164" t="s">
        <v>309</v>
      </c>
      <c r="K164" t="s">
        <v>363</v>
      </c>
    </row>
    <row r="165" spans="1:11" x14ac:dyDescent="0.3">
      <c r="A165" s="10">
        <v>97</v>
      </c>
      <c r="B165" t="s">
        <v>589</v>
      </c>
      <c r="C165" t="s">
        <v>1253</v>
      </c>
      <c r="D165" t="s">
        <v>333</v>
      </c>
      <c r="E165" s="163">
        <v>24377</v>
      </c>
      <c r="F165">
        <v>608314363</v>
      </c>
      <c r="G165" t="s">
        <v>1254</v>
      </c>
      <c r="H165" s="190" t="s">
        <v>322</v>
      </c>
      <c r="I165" t="s">
        <v>309</v>
      </c>
      <c r="J165" t="s">
        <v>309</v>
      </c>
      <c r="K165" t="s">
        <v>591</v>
      </c>
    </row>
    <row r="166" spans="1:11" x14ac:dyDescent="0.3">
      <c r="A166" s="10">
        <v>98</v>
      </c>
      <c r="B166" t="s">
        <v>476</v>
      </c>
      <c r="C166" t="s">
        <v>477</v>
      </c>
      <c r="D166" t="s">
        <v>478</v>
      </c>
      <c r="E166" s="163">
        <v>24472</v>
      </c>
      <c r="F166">
        <v>967219314</v>
      </c>
      <c r="G166" t="s">
        <v>479</v>
      </c>
      <c r="H166" s="190" t="s">
        <v>322</v>
      </c>
      <c r="I166" t="s">
        <v>309</v>
      </c>
      <c r="J166" t="s">
        <v>309</v>
      </c>
      <c r="K166" t="s">
        <v>480</v>
      </c>
    </row>
    <row r="167" spans="1:11" x14ac:dyDescent="0.3">
      <c r="A167" s="10">
        <v>99</v>
      </c>
      <c r="B167" t="s">
        <v>1255</v>
      </c>
      <c r="C167" t="s">
        <v>1256</v>
      </c>
      <c r="D167" t="s">
        <v>1257</v>
      </c>
      <c r="E167" s="163">
        <v>25415</v>
      </c>
      <c r="F167">
        <v>680406259</v>
      </c>
      <c r="G167" t="s">
        <v>1258</v>
      </c>
      <c r="H167" s="190" t="s">
        <v>335</v>
      </c>
      <c r="I167" t="s">
        <v>309</v>
      </c>
      <c r="J167" t="s">
        <v>309</v>
      </c>
      <c r="K167" t="s">
        <v>1259</v>
      </c>
    </row>
    <row r="168" spans="1:11" x14ac:dyDescent="0.3">
      <c r="A168" s="10">
        <v>100</v>
      </c>
      <c r="B168" t="s">
        <v>1260</v>
      </c>
      <c r="C168" t="s">
        <v>385</v>
      </c>
      <c r="D168" t="s">
        <v>386</v>
      </c>
      <c r="E168" s="163">
        <v>25123</v>
      </c>
      <c r="F168">
        <v>649598581</v>
      </c>
      <c r="G168" t="s">
        <v>1261</v>
      </c>
      <c r="H168" s="190" t="s">
        <v>341</v>
      </c>
      <c r="I168" t="s">
        <v>309</v>
      </c>
      <c r="J168" t="s">
        <v>309</v>
      </c>
      <c r="K168" t="s">
        <v>388</v>
      </c>
    </row>
    <row r="169" spans="1:11" x14ac:dyDescent="0.3">
      <c r="A169" s="10">
        <v>101</v>
      </c>
      <c r="B169" t="s">
        <v>389</v>
      </c>
      <c r="C169" t="s">
        <v>390</v>
      </c>
      <c r="D169" t="s">
        <v>391</v>
      </c>
      <c r="E169" s="163">
        <v>25124</v>
      </c>
      <c r="F169">
        <v>628126284</v>
      </c>
      <c r="G169" t="s">
        <v>392</v>
      </c>
      <c r="H169" s="190" t="s">
        <v>341</v>
      </c>
      <c r="I169" t="s">
        <v>309</v>
      </c>
      <c r="J169" t="s">
        <v>309</v>
      </c>
      <c r="K169" t="s">
        <v>393</v>
      </c>
    </row>
    <row r="170" spans="1:11" x14ac:dyDescent="0.3">
      <c r="A170" s="10">
        <v>102</v>
      </c>
      <c r="B170" t="s">
        <v>1262</v>
      </c>
      <c r="C170" t="s">
        <v>1263</v>
      </c>
      <c r="D170" t="s">
        <v>1138</v>
      </c>
      <c r="E170" s="163">
        <v>24497</v>
      </c>
      <c r="G170" t="s">
        <v>701</v>
      </c>
      <c r="H170" s="190" t="s">
        <v>426</v>
      </c>
      <c r="I170" t="s">
        <v>309</v>
      </c>
      <c r="J170" t="s">
        <v>309</v>
      </c>
      <c r="K170" t="s">
        <v>1264</v>
      </c>
    </row>
    <row r="171" spans="1:11" x14ac:dyDescent="0.3">
      <c r="A171" s="10">
        <v>103</v>
      </c>
      <c r="B171" t="s">
        <v>1265</v>
      </c>
      <c r="C171" t="s">
        <v>1266</v>
      </c>
      <c r="D171" t="s">
        <v>358</v>
      </c>
      <c r="E171" s="163">
        <v>24549</v>
      </c>
      <c r="F171">
        <v>630594396</v>
      </c>
      <c r="G171" t="s">
        <v>1267</v>
      </c>
      <c r="H171" s="190" t="s">
        <v>396</v>
      </c>
      <c r="I171" t="s">
        <v>309</v>
      </c>
      <c r="J171" t="s">
        <v>309</v>
      </c>
      <c r="K171" t="s">
        <v>1268</v>
      </c>
    </row>
    <row r="172" spans="1:11" x14ac:dyDescent="0.3">
      <c r="A172" s="10">
        <v>104</v>
      </c>
      <c r="B172" t="s">
        <v>1269</v>
      </c>
      <c r="C172" t="s">
        <v>1272</v>
      </c>
      <c r="D172" t="s">
        <v>1273</v>
      </c>
      <c r="E172" s="163">
        <v>24847</v>
      </c>
      <c r="F172">
        <v>677452221</v>
      </c>
      <c r="G172" t="s">
        <v>1274</v>
      </c>
      <c r="H172" s="190" t="s">
        <v>432</v>
      </c>
      <c r="I172" t="s">
        <v>309</v>
      </c>
      <c r="J172" t="s">
        <v>309</v>
      </c>
      <c r="K172" t="s">
        <v>1275</v>
      </c>
    </row>
    <row r="173" spans="1:11" x14ac:dyDescent="0.3">
      <c r="A173" s="10">
        <v>105</v>
      </c>
      <c r="B173" t="s">
        <v>464</v>
      </c>
      <c r="C173" t="s">
        <v>465</v>
      </c>
      <c r="D173" t="s">
        <v>131</v>
      </c>
      <c r="E173" s="163">
        <v>24851</v>
      </c>
      <c r="F173">
        <v>647093660</v>
      </c>
      <c r="G173" t="s">
        <v>466</v>
      </c>
      <c r="H173" s="190" t="s">
        <v>426</v>
      </c>
      <c r="I173" t="s">
        <v>731</v>
      </c>
      <c r="J173" t="s">
        <v>731</v>
      </c>
      <c r="K173" t="s">
        <v>467</v>
      </c>
    </row>
    <row r="174" spans="1:11" x14ac:dyDescent="0.3">
      <c r="A174" s="10">
        <v>106</v>
      </c>
      <c r="B174" t="s">
        <v>624</v>
      </c>
      <c r="C174" t="s">
        <v>625</v>
      </c>
      <c r="D174" t="s">
        <v>626</v>
      </c>
      <c r="E174" s="163">
        <v>24894</v>
      </c>
      <c r="F174">
        <v>690635329</v>
      </c>
      <c r="G174" t="s">
        <v>627</v>
      </c>
      <c r="H174" s="190" t="s">
        <v>322</v>
      </c>
      <c r="I174" t="s">
        <v>309</v>
      </c>
      <c r="J174" t="s">
        <v>309</v>
      </c>
      <c r="K174" t="s">
        <v>628</v>
      </c>
    </row>
    <row r="175" spans="1:11" x14ac:dyDescent="0.3">
      <c r="A175" s="10">
        <v>107</v>
      </c>
      <c r="B175" t="s">
        <v>394</v>
      </c>
      <c r="C175" t="s">
        <v>1276</v>
      </c>
      <c r="D175" t="s">
        <v>395</v>
      </c>
      <c r="E175" s="163">
        <v>24556</v>
      </c>
      <c r="F175">
        <v>646453467</v>
      </c>
      <c r="G175" t="s">
        <v>1277</v>
      </c>
      <c r="H175" s="190" t="s">
        <v>396</v>
      </c>
      <c r="I175" t="s">
        <v>309</v>
      </c>
      <c r="J175" t="s">
        <v>309</v>
      </c>
      <c r="K175" t="s">
        <v>397</v>
      </c>
    </row>
    <row r="176" spans="1:11" x14ac:dyDescent="0.3">
      <c r="A176" s="10">
        <v>108</v>
      </c>
      <c r="B176" t="s">
        <v>512</v>
      </c>
      <c r="C176" t="s">
        <v>692</v>
      </c>
      <c r="D176" t="s">
        <v>1278</v>
      </c>
      <c r="E176" s="163">
        <v>25015</v>
      </c>
      <c r="F176">
        <v>666934475</v>
      </c>
      <c r="G176" t="s">
        <v>1279</v>
      </c>
      <c r="H176" s="190" t="s">
        <v>322</v>
      </c>
      <c r="I176" t="s">
        <v>309</v>
      </c>
      <c r="J176" t="s">
        <v>309</v>
      </c>
      <c r="K176" t="s">
        <v>513</v>
      </c>
    </row>
    <row r="177" spans="1:11" x14ac:dyDescent="0.3">
      <c r="A177" s="10">
        <v>109</v>
      </c>
      <c r="B177" t="s">
        <v>374</v>
      </c>
      <c r="C177" t="s">
        <v>375</v>
      </c>
      <c r="D177" t="s">
        <v>376</v>
      </c>
      <c r="E177" s="163">
        <v>25999</v>
      </c>
      <c r="F177">
        <v>678404884</v>
      </c>
      <c r="G177" t="s">
        <v>377</v>
      </c>
      <c r="H177" s="190" t="s">
        <v>378</v>
      </c>
      <c r="I177" t="s">
        <v>379</v>
      </c>
      <c r="J177" t="s">
        <v>309</v>
      </c>
      <c r="K177" t="s">
        <v>380</v>
      </c>
    </row>
    <row r="178" spans="1:11" x14ac:dyDescent="0.3">
      <c r="A178" s="10">
        <v>110</v>
      </c>
      <c r="B178" t="s">
        <v>1280</v>
      </c>
      <c r="C178" t="s">
        <v>1203</v>
      </c>
      <c r="D178" t="s">
        <v>1281</v>
      </c>
      <c r="E178" s="163">
        <v>24479</v>
      </c>
      <c r="F178">
        <v>670440227</v>
      </c>
      <c r="G178" t="s">
        <v>1282</v>
      </c>
      <c r="H178" s="190" t="s">
        <v>432</v>
      </c>
      <c r="I178" t="s">
        <v>731</v>
      </c>
      <c r="J178" t="s">
        <v>731</v>
      </c>
      <c r="K178" t="s">
        <v>1283</v>
      </c>
    </row>
    <row r="179" spans="1:11" x14ac:dyDescent="0.3">
      <c r="A179" s="10">
        <v>111</v>
      </c>
      <c r="B179" t="s">
        <v>1284</v>
      </c>
      <c r="C179" t="s">
        <v>1285</v>
      </c>
      <c r="D179" t="s">
        <v>129</v>
      </c>
      <c r="E179" s="163">
        <v>21893</v>
      </c>
      <c r="F179">
        <v>637485699</v>
      </c>
      <c r="G179" t="s">
        <v>1282</v>
      </c>
      <c r="H179" s="190" t="s">
        <v>432</v>
      </c>
      <c r="I179" t="s">
        <v>731</v>
      </c>
      <c r="J179" t="s">
        <v>731</v>
      </c>
      <c r="K179" t="s">
        <v>1286</v>
      </c>
    </row>
    <row r="180" spans="1:11" x14ac:dyDescent="0.3">
      <c r="A180" s="10">
        <v>112</v>
      </c>
      <c r="B180" t="s">
        <v>572</v>
      </c>
      <c r="C180" t="s">
        <v>573</v>
      </c>
      <c r="D180" t="s">
        <v>574</v>
      </c>
      <c r="E180" s="163">
        <v>24833</v>
      </c>
      <c r="F180">
        <v>620470804</v>
      </c>
      <c r="G180" t="s">
        <v>575</v>
      </c>
      <c r="H180" s="190" t="s">
        <v>432</v>
      </c>
      <c r="I180" t="s">
        <v>309</v>
      </c>
      <c r="J180" t="s">
        <v>309</v>
      </c>
      <c r="K180" t="s">
        <v>576</v>
      </c>
    </row>
    <row r="181" spans="1:11" x14ac:dyDescent="0.3">
      <c r="A181" s="10">
        <v>113</v>
      </c>
      <c r="B181" t="s">
        <v>1288</v>
      </c>
      <c r="C181" t="s">
        <v>1289</v>
      </c>
      <c r="D181" t="s">
        <v>1290</v>
      </c>
      <c r="E181" s="163">
        <v>25278</v>
      </c>
      <c r="F181">
        <v>628047840</v>
      </c>
      <c r="G181" t="s">
        <v>1291</v>
      </c>
      <c r="H181" s="190" t="s">
        <v>341</v>
      </c>
      <c r="I181" t="s">
        <v>731</v>
      </c>
      <c r="J181" t="s">
        <v>731</v>
      </c>
      <c r="K181" t="s">
        <v>1292</v>
      </c>
    </row>
    <row r="182" spans="1:11" x14ac:dyDescent="0.3">
      <c r="A182" s="10">
        <v>114</v>
      </c>
      <c r="B182" t="s">
        <v>1293</v>
      </c>
      <c r="C182" t="s">
        <v>1294</v>
      </c>
      <c r="D182" t="s">
        <v>386</v>
      </c>
      <c r="E182" s="163">
        <v>25423</v>
      </c>
      <c r="F182">
        <v>679122762</v>
      </c>
      <c r="G182" t="s">
        <v>1295</v>
      </c>
      <c r="H182" s="190" t="s">
        <v>335</v>
      </c>
      <c r="I182" t="s">
        <v>309</v>
      </c>
      <c r="J182" t="s">
        <v>309</v>
      </c>
      <c r="K182" t="s">
        <v>1296</v>
      </c>
    </row>
    <row r="183" spans="1:11" x14ac:dyDescent="0.3">
      <c r="A183" s="10">
        <v>115</v>
      </c>
      <c r="B183" t="s">
        <v>1297</v>
      </c>
      <c r="C183" t="s">
        <v>1298</v>
      </c>
      <c r="D183" t="s">
        <v>1299</v>
      </c>
      <c r="E183" s="163">
        <v>25314</v>
      </c>
      <c r="F183">
        <v>650406681</v>
      </c>
      <c r="G183" t="s">
        <v>1300</v>
      </c>
      <c r="H183" s="190" t="s">
        <v>396</v>
      </c>
      <c r="I183" t="s">
        <v>731</v>
      </c>
      <c r="J183" t="s">
        <v>731</v>
      </c>
    </row>
    <row r="184" spans="1:11" x14ac:dyDescent="0.3">
      <c r="A184" s="10">
        <v>116</v>
      </c>
      <c r="B184" t="s">
        <v>324</v>
      </c>
      <c r="C184" t="s">
        <v>325</v>
      </c>
      <c r="D184" t="s">
        <v>326</v>
      </c>
      <c r="E184" s="163">
        <v>25425</v>
      </c>
      <c r="F184">
        <v>687908216</v>
      </c>
      <c r="G184" t="s">
        <v>327</v>
      </c>
      <c r="H184" s="190">
        <v>30800</v>
      </c>
      <c r="I184" t="s">
        <v>328</v>
      </c>
      <c r="J184" t="s">
        <v>329</v>
      </c>
      <c r="K184" t="s">
        <v>330</v>
      </c>
    </row>
    <row r="185" spans="1:11" x14ac:dyDescent="0.3">
      <c r="A185" s="10">
        <v>117</v>
      </c>
      <c r="B185" t="s">
        <v>1301</v>
      </c>
      <c r="C185" t="s">
        <v>1302</v>
      </c>
      <c r="D185" t="s">
        <v>1303</v>
      </c>
      <c r="E185" s="163">
        <v>26223</v>
      </c>
      <c r="F185">
        <v>618043912</v>
      </c>
      <c r="G185" t="s">
        <v>1304</v>
      </c>
      <c r="H185" s="190" t="s">
        <v>432</v>
      </c>
      <c r="I185" t="s">
        <v>309</v>
      </c>
      <c r="J185" t="s">
        <v>309</v>
      </c>
      <c r="K185" t="s">
        <v>1305</v>
      </c>
    </row>
    <row r="186" spans="1:11" x14ac:dyDescent="0.3">
      <c r="A186" s="10">
        <v>118</v>
      </c>
      <c r="B186" t="s">
        <v>384</v>
      </c>
      <c r="C186" t="s">
        <v>385</v>
      </c>
      <c r="D186" t="s">
        <v>386</v>
      </c>
      <c r="E186" s="163">
        <v>25123</v>
      </c>
      <c r="F186">
        <v>649598580</v>
      </c>
      <c r="G186" t="s">
        <v>387</v>
      </c>
      <c r="H186" s="190" t="s">
        <v>341</v>
      </c>
      <c r="I186" t="s">
        <v>309</v>
      </c>
      <c r="J186" t="s">
        <v>309</v>
      </c>
      <c r="K186" t="s">
        <v>388</v>
      </c>
    </row>
    <row r="187" spans="1:11" x14ac:dyDescent="0.3">
      <c r="A187" s="10">
        <v>119</v>
      </c>
      <c r="B187" t="s">
        <v>1306</v>
      </c>
      <c r="C187" t="s">
        <v>991</v>
      </c>
      <c r="D187" t="s">
        <v>693</v>
      </c>
      <c r="E187" s="163">
        <v>25644</v>
      </c>
      <c r="F187">
        <v>616308848</v>
      </c>
      <c r="G187" t="s">
        <v>1307</v>
      </c>
      <c r="H187" s="190" t="s">
        <v>432</v>
      </c>
      <c r="I187" t="s">
        <v>309</v>
      </c>
      <c r="J187" t="s">
        <v>309</v>
      </c>
      <c r="K187" t="s">
        <v>1308</v>
      </c>
    </row>
    <row r="188" spans="1:11" x14ac:dyDescent="0.3">
      <c r="A188" s="10">
        <v>120</v>
      </c>
      <c r="B188" t="s">
        <v>1309</v>
      </c>
      <c r="C188" t="s">
        <v>625</v>
      </c>
      <c r="D188" t="s">
        <v>1310</v>
      </c>
      <c r="E188" s="163">
        <v>25223</v>
      </c>
      <c r="F188">
        <v>610718687</v>
      </c>
      <c r="G188" t="s">
        <v>1311</v>
      </c>
      <c r="H188" s="190" t="s">
        <v>335</v>
      </c>
      <c r="I188" t="s">
        <v>309</v>
      </c>
      <c r="J188" t="s">
        <v>1312</v>
      </c>
      <c r="K188" t="s">
        <v>1313</v>
      </c>
    </row>
    <row r="189" spans="1:11" x14ac:dyDescent="0.3">
      <c r="A189" s="10">
        <v>121</v>
      </c>
      <c r="B189" t="s">
        <v>557</v>
      </c>
      <c r="C189" t="s">
        <v>1314</v>
      </c>
      <c r="D189" t="s">
        <v>1315</v>
      </c>
      <c r="E189" s="163">
        <v>25513</v>
      </c>
      <c r="F189">
        <v>669630061</v>
      </c>
      <c r="G189" t="s">
        <v>1316</v>
      </c>
      <c r="H189" s="190" t="s">
        <v>396</v>
      </c>
      <c r="I189" t="s">
        <v>309</v>
      </c>
      <c r="J189" t="s">
        <v>309</v>
      </c>
      <c r="K189" t="s">
        <v>558</v>
      </c>
    </row>
    <row r="190" spans="1:11" x14ac:dyDescent="0.3">
      <c r="A190" s="10">
        <v>122</v>
      </c>
      <c r="B190" t="s">
        <v>369</v>
      </c>
      <c r="C190" t="s">
        <v>370</v>
      </c>
      <c r="D190" t="s">
        <v>371</v>
      </c>
      <c r="E190" s="163">
        <v>26043</v>
      </c>
      <c r="F190">
        <v>639820100</v>
      </c>
      <c r="G190" t="s">
        <v>372</v>
      </c>
      <c r="H190" s="190" t="s">
        <v>341</v>
      </c>
      <c r="I190" t="s">
        <v>309</v>
      </c>
      <c r="J190" t="s">
        <v>309</v>
      </c>
      <c r="K190" t="s">
        <v>373</v>
      </c>
    </row>
    <row r="191" spans="1:11" x14ac:dyDescent="0.3">
      <c r="A191" s="10">
        <v>123</v>
      </c>
      <c r="B191" t="s">
        <v>381</v>
      </c>
      <c r="C191" t="s">
        <v>1317</v>
      </c>
      <c r="D191" t="s">
        <v>382</v>
      </c>
      <c r="E191" s="163">
        <v>25391</v>
      </c>
      <c r="F191">
        <v>667598150</v>
      </c>
      <c r="G191" t="s">
        <v>1318</v>
      </c>
      <c r="H191" s="190" t="s">
        <v>341</v>
      </c>
      <c r="I191" t="s">
        <v>309</v>
      </c>
      <c r="J191" t="s">
        <v>309</v>
      </c>
      <c r="K191" t="s">
        <v>383</v>
      </c>
    </row>
    <row r="192" spans="1:11" x14ac:dyDescent="0.3">
      <c r="A192" s="10">
        <v>124</v>
      </c>
      <c r="B192" t="s">
        <v>1319</v>
      </c>
      <c r="C192" t="s">
        <v>1320</v>
      </c>
      <c r="D192" t="s">
        <v>1321</v>
      </c>
      <c r="E192" s="163">
        <v>26070</v>
      </c>
      <c r="F192">
        <v>650399594</v>
      </c>
      <c r="G192" t="s">
        <v>1322</v>
      </c>
      <c r="H192" s="190" t="s">
        <v>396</v>
      </c>
      <c r="I192" t="s">
        <v>309</v>
      </c>
      <c r="J192" t="s">
        <v>309</v>
      </c>
      <c r="K192" t="s">
        <v>1323</v>
      </c>
    </row>
    <row r="193" spans="1:11" x14ac:dyDescent="0.3">
      <c r="A193" s="10">
        <v>125</v>
      </c>
      <c r="B193" t="s">
        <v>1324</v>
      </c>
      <c r="C193" t="s">
        <v>1325</v>
      </c>
      <c r="D193" t="s">
        <v>1326</v>
      </c>
      <c r="E193" s="163">
        <v>26101</v>
      </c>
      <c r="F193">
        <v>687868967</v>
      </c>
      <c r="G193" t="s">
        <v>1327</v>
      </c>
      <c r="H193" s="190" t="s">
        <v>341</v>
      </c>
      <c r="I193" t="s">
        <v>309</v>
      </c>
      <c r="J193" t="s">
        <v>309</v>
      </c>
      <c r="K193" t="s">
        <v>1328</v>
      </c>
    </row>
    <row r="194" spans="1:11" x14ac:dyDescent="0.3">
      <c r="A194" s="10">
        <v>126</v>
      </c>
      <c r="B194" t="s">
        <v>405</v>
      </c>
      <c r="C194" t="s">
        <v>406</v>
      </c>
      <c r="D194" t="s">
        <v>407</v>
      </c>
      <c r="E194" s="163">
        <v>26340</v>
      </c>
      <c r="F194">
        <v>653685634</v>
      </c>
      <c r="G194" t="s">
        <v>408</v>
      </c>
      <c r="H194" s="190" t="s">
        <v>402</v>
      </c>
      <c r="I194" t="s">
        <v>309</v>
      </c>
      <c r="J194" t="s">
        <v>309</v>
      </c>
      <c r="K194" t="s">
        <v>409</v>
      </c>
    </row>
    <row r="195" spans="1:11" x14ac:dyDescent="0.3">
      <c r="A195" s="10">
        <v>127</v>
      </c>
      <c r="B195" t="s">
        <v>1329</v>
      </c>
      <c r="C195" t="s">
        <v>1330</v>
      </c>
      <c r="D195" t="s">
        <v>1331</v>
      </c>
      <c r="E195" s="163">
        <v>26271</v>
      </c>
      <c r="F195">
        <v>650959660</v>
      </c>
      <c r="G195" t="s">
        <v>1332</v>
      </c>
      <c r="H195" s="190" t="s">
        <v>432</v>
      </c>
      <c r="I195" t="s">
        <v>309</v>
      </c>
      <c r="J195" t="s">
        <v>309</v>
      </c>
      <c r="K195" t="s">
        <v>454</v>
      </c>
    </row>
    <row r="196" spans="1:11" x14ac:dyDescent="0.3">
      <c r="A196" s="10">
        <v>128</v>
      </c>
      <c r="B196" t="s">
        <v>601</v>
      </c>
      <c r="C196" t="s">
        <v>602</v>
      </c>
      <c r="D196" t="s">
        <v>603</v>
      </c>
      <c r="E196" s="163">
        <v>21871</v>
      </c>
      <c r="F196">
        <v>647865958</v>
      </c>
      <c r="G196" t="s">
        <v>604</v>
      </c>
      <c r="H196" s="190" t="s">
        <v>335</v>
      </c>
      <c r="I196" t="s">
        <v>309</v>
      </c>
      <c r="J196" t="s">
        <v>309</v>
      </c>
      <c r="K196" t="s">
        <v>605</v>
      </c>
    </row>
    <row r="197" spans="1:11" x14ac:dyDescent="0.3">
      <c r="A197" s="10">
        <v>129</v>
      </c>
      <c r="B197" t="s">
        <v>1333</v>
      </c>
      <c r="C197" t="s">
        <v>1334</v>
      </c>
      <c r="D197" t="s">
        <v>1335</v>
      </c>
      <c r="E197" s="163">
        <v>26353</v>
      </c>
      <c r="F197">
        <v>639622931</v>
      </c>
      <c r="G197" t="s">
        <v>1336</v>
      </c>
      <c r="H197" s="190" t="s">
        <v>335</v>
      </c>
      <c r="I197" t="s">
        <v>309</v>
      </c>
      <c r="J197" t="s">
        <v>309</v>
      </c>
      <c r="K197" t="s">
        <v>1337</v>
      </c>
    </row>
    <row r="198" spans="1:11" x14ac:dyDescent="0.3">
      <c r="A198" s="10">
        <v>130</v>
      </c>
      <c r="B198" t="s">
        <v>1338</v>
      </c>
      <c r="C198" t="s">
        <v>1339</v>
      </c>
      <c r="D198" t="s">
        <v>1340</v>
      </c>
      <c r="E198" s="163">
        <v>25868</v>
      </c>
      <c r="F198">
        <v>687454893</v>
      </c>
      <c r="G198" t="s">
        <v>1341</v>
      </c>
      <c r="H198" s="190" t="s">
        <v>335</v>
      </c>
      <c r="I198" t="s">
        <v>309</v>
      </c>
      <c r="J198" t="s">
        <v>309</v>
      </c>
      <c r="K198" t="s">
        <v>1342</v>
      </c>
    </row>
    <row r="199" spans="1:11" x14ac:dyDescent="0.3">
      <c r="A199" s="10">
        <v>131</v>
      </c>
      <c r="B199" t="s">
        <v>584</v>
      </c>
      <c r="C199" t="s">
        <v>1343</v>
      </c>
      <c r="D199" t="s">
        <v>585</v>
      </c>
      <c r="E199" s="163">
        <v>26797</v>
      </c>
      <c r="F199">
        <v>637745360</v>
      </c>
      <c r="G199" t="s">
        <v>1344</v>
      </c>
      <c r="H199" s="190" t="s">
        <v>586</v>
      </c>
      <c r="I199" t="s">
        <v>587</v>
      </c>
      <c r="J199" t="s">
        <v>309</v>
      </c>
      <c r="K199" t="s">
        <v>588</v>
      </c>
    </row>
    <row r="200" spans="1:11" x14ac:dyDescent="0.3">
      <c r="A200" s="10">
        <v>132</v>
      </c>
      <c r="B200" t="s">
        <v>710</v>
      </c>
      <c r="C200" t="s">
        <v>711</v>
      </c>
      <c r="D200" t="s">
        <v>712</v>
      </c>
      <c r="E200" s="163">
        <v>26636</v>
      </c>
      <c r="F200">
        <v>654160301</v>
      </c>
      <c r="G200" t="s">
        <v>713</v>
      </c>
      <c r="H200" s="190" t="s">
        <v>335</v>
      </c>
      <c r="I200" t="s">
        <v>309</v>
      </c>
      <c r="J200" t="s">
        <v>309</v>
      </c>
      <c r="K200" t="s">
        <v>714</v>
      </c>
    </row>
    <row r="201" spans="1:11" x14ac:dyDescent="0.3">
      <c r="A201" s="10">
        <v>133</v>
      </c>
      <c r="B201" t="s">
        <v>1345</v>
      </c>
      <c r="C201" t="s">
        <v>1346</v>
      </c>
      <c r="D201" t="s">
        <v>1347</v>
      </c>
      <c r="E201" s="163">
        <v>27892</v>
      </c>
      <c r="F201">
        <v>626285849</v>
      </c>
      <c r="G201" t="s">
        <v>1348</v>
      </c>
      <c r="H201" s="190" t="s">
        <v>322</v>
      </c>
      <c r="I201" t="s">
        <v>309</v>
      </c>
      <c r="J201" t="s">
        <v>309</v>
      </c>
      <c r="K201" t="s">
        <v>1349</v>
      </c>
    </row>
    <row r="202" spans="1:11" x14ac:dyDescent="0.3">
      <c r="A202" s="10">
        <v>134</v>
      </c>
      <c r="B202" t="s">
        <v>1350</v>
      </c>
      <c r="C202" t="s">
        <v>1351</v>
      </c>
      <c r="D202" t="s">
        <v>1352</v>
      </c>
      <c r="E202" s="163">
        <v>26101</v>
      </c>
      <c r="F202">
        <v>687868967</v>
      </c>
      <c r="G202" t="s">
        <v>1353</v>
      </c>
      <c r="H202" s="190" t="s">
        <v>341</v>
      </c>
      <c r="I202" t="s">
        <v>731</v>
      </c>
      <c r="J202" t="s">
        <v>731</v>
      </c>
    </row>
    <row r="203" spans="1:11" x14ac:dyDescent="0.3">
      <c r="A203" s="10">
        <v>135</v>
      </c>
      <c r="B203" t="s">
        <v>1354</v>
      </c>
      <c r="C203" t="s">
        <v>1355</v>
      </c>
      <c r="D203" t="s">
        <v>1356</v>
      </c>
      <c r="E203" s="163">
        <v>25450</v>
      </c>
      <c r="F203">
        <v>616798131</v>
      </c>
      <c r="G203" t="s">
        <v>1357</v>
      </c>
      <c r="H203" s="190" t="s">
        <v>426</v>
      </c>
      <c r="I203" t="s">
        <v>309</v>
      </c>
      <c r="J203" t="s">
        <v>309</v>
      </c>
      <c r="K203" t="s">
        <v>1358</v>
      </c>
    </row>
    <row r="204" spans="1:11" x14ac:dyDescent="0.3">
      <c r="A204" s="10">
        <v>136</v>
      </c>
      <c r="B204" t="s">
        <v>670</v>
      </c>
      <c r="C204" t="s">
        <v>1359</v>
      </c>
      <c r="D204" t="s">
        <v>125</v>
      </c>
      <c r="E204" s="163">
        <v>20624</v>
      </c>
      <c r="F204">
        <v>655645403</v>
      </c>
      <c r="G204" t="s">
        <v>1120</v>
      </c>
      <c r="H204" s="190" t="s">
        <v>341</v>
      </c>
      <c r="I204" t="s">
        <v>731</v>
      </c>
      <c r="J204" t="s">
        <v>731</v>
      </c>
      <c r="K204" t="s">
        <v>1360</v>
      </c>
    </row>
    <row r="205" spans="1:11" x14ac:dyDescent="0.3">
      <c r="A205" s="10">
        <v>137</v>
      </c>
      <c r="B205" t="s">
        <v>1361</v>
      </c>
      <c r="C205" t="s">
        <v>1362</v>
      </c>
      <c r="D205" t="s">
        <v>1016</v>
      </c>
      <c r="E205" s="163">
        <v>18401</v>
      </c>
      <c r="F205">
        <v>638735527</v>
      </c>
      <c r="G205" t="s">
        <v>1363</v>
      </c>
      <c r="H205" s="190">
        <v>12560</v>
      </c>
      <c r="I205" t="s">
        <v>1364</v>
      </c>
      <c r="J205" t="s">
        <v>1365</v>
      </c>
      <c r="K205" t="s">
        <v>828</v>
      </c>
    </row>
    <row r="206" spans="1:11" x14ac:dyDescent="0.3">
      <c r="A206" s="10">
        <v>138</v>
      </c>
      <c r="B206" t="s">
        <v>559</v>
      </c>
      <c r="C206" t="s">
        <v>560</v>
      </c>
      <c r="D206" t="s">
        <v>561</v>
      </c>
      <c r="E206" s="163">
        <v>27039</v>
      </c>
      <c r="F206">
        <v>686981289</v>
      </c>
      <c r="G206" t="s">
        <v>562</v>
      </c>
      <c r="H206" s="190" t="s">
        <v>378</v>
      </c>
      <c r="I206" t="s">
        <v>379</v>
      </c>
      <c r="J206" t="s">
        <v>309</v>
      </c>
      <c r="K206" t="s">
        <v>563</v>
      </c>
    </row>
    <row r="207" spans="1:11" x14ac:dyDescent="0.3">
      <c r="A207" s="10">
        <v>139</v>
      </c>
      <c r="B207" t="s">
        <v>1366</v>
      </c>
      <c r="C207" t="s">
        <v>1367</v>
      </c>
      <c r="D207" t="s">
        <v>1368</v>
      </c>
      <c r="E207" s="163">
        <v>26677</v>
      </c>
      <c r="F207">
        <v>629155351</v>
      </c>
      <c r="G207" t="s">
        <v>1369</v>
      </c>
      <c r="H207" s="190" t="s">
        <v>322</v>
      </c>
      <c r="I207" t="s">
        <v>309</v>
      </c>
      <c r="J207" t="s">
        <v>309</v>
      </c>
      <c r="K207" t="s">
        <v>1370</v>
      </c>
    </row>
    <row r="208" spans="1:11" x14ac:dyDescent="0.3">
      <c r="A208" s="10">
        <v>140</v>
      </c>
      <c r="B208" t="s">
        <v>1371</v>
      </c>
      <c r="C208" t="s">
        <v>1372</v>
      </c>
      <c r="D208" t="s">
        <v>1025</v>
      </c>
      <c r="E208" s="163">
        <v>25379</v>
      </c>
      <c r="F208">
        <v>608762942</v>
      </c>
      <c r="G208" t="s">
        <v>1373</v>
      </c>
      <c r="H208" s="190" t="s">
        <v>396</v>
      </c>
      <c r="I208" t="s">
        <v>309</v>
      </c>
      <c r="J208" t="s">
        <v>309</v>
      </c>
      <c r="K208" t="s">
        <v>1374</v>
      </c>
    </row>
    <row r="209" spans="1:11" x14ac:dyDescent="0.3">
      <c r="A209" s="10">
        <v>141</v>
      </c>
      <c r="B209" t="s">
        <v>1375</v>
      </c>
      <c r="C209" t="s">
        <v>1376</v>
      </c>
      <c r="D209" t="s">
        <v>1377</v>
      </c>
      <c r="E209" s="163">
        <v>29253</v>
      </c>
      <c r="F209">
        <v>627295136</v>
      </c>
      <c r="G209" t="s">
        <v>1378</v>
      </c>
      <c r="H209" s="190" t="s">
        <v>1379</v>
      </c>
      <c r="I209" t="s">
        <v>1380</v>
      </c>
      <c r="J209" t="s">
        <v>309</v>
      </c>
      <c r="K209" t="s">
        <v>1381</v>
      </c>
    </row>
    <row r="210" spans="1:11" x14ac:dyDescent="0.3">
      <c r="A210" s="10">
        <v>142</v>
      </c>
      <c r="B210" t="s">
        <v>659</v>
      </c>
      <c r="C210" t="s">
        <v>660</v>
      </c>
      <c r="D210" t="s">
        <v>11</v>
      </c>
      <c r="E210" s="163">
        <v>20084</v>
      </c>
      <c r="F210">
        <v>620752791</v>
      </c>
      <c r="G210" t="s">
        <v>661</v>
      </c>
      <c r="H210" s="190" t="s">
        <v>341</v>
      </c>
      <c r="I210" t="s">
        <v>309</v>
      </c>
      <c r="J210" t="s">
        <v>309</v>
      </c>
      <c r="K210" t="s">
        <v>662</v>
      </c>
    </row>
    <row r="211" spans="1:11" x14ac:dyDescent="0.3">
      <c r="A211" s="10">
        <v>143</v>
      </c>
      <c r="B211" t="s">
        <v>645</v>
      </c>
      <c r="C211" t="s">
        <v>646</v>
      </c>
      <c r="D211" t="s">
        <v>647</v>
      </c>
      <c r="E211" s="163">
        <v>23565</v>
      </c>
      <c r="F211">
        <v>639820100</v>
      </c>
      <c r="G211" t="s">
        <v>1382</v>
      </c>
      <c r="H211" s="190" t="s">
        <v>341</v>
      </c>
      <c r="I211" t="s">
        <v>309</v>
      </c>
      <c r="J211" t="s">
        <v>309</v>
      </c>
      <c r="K211" t="s">
        <v>1383</v>
      </c>
    </row>
    <row r="212" spans="1:11" x14ac:dyDescent="0.3">
      <c r="A212" s="10">
        <v>144</v>
      </c>
      <c r="B212" t="s">
        <v>1384</v>
      </c>
      <c r="C212" t="s">
        <v>1385</v>
      </c>
      <c r="D212" t="s">
        <v>1386</v>
      </c>
      <c r="E212" s="163">
        <v>20661</v>
      </c>
      <c r="F212">
        <v>670337722</v>
      </c>
      <c r="G212" t="s">
        <v>1387</v>
      </c>
      <c r="H212" s="190" t="s">
        <v>341</v>
      </c>
      <c r="I212" t="s">
        <v>309</v>
      </c>
      <c r="J212" t="s">
        <v>309</v>
      </c>
      <c r="K212" t="s">
        <v>1388</v>
      </c>
    </row>
    <row r="213" spans="1:11" x14ac:dyDescent="0.3">
      <c r="A213" s="10">
        <v>145</v>
      </c>
      <c r="B213" t="s">
        <v>1389</v>
      </c>
      <c r="C213" t="s">
        <v>1390</v>
      </c>
      <c r="D213" t="s">
        <v>333</v>
      </c>
      <c r="E213" s="163">
        <v>23921</v>
      </c>
      <c r="F213">
        <v>663388642</v>
      </c>
      <c r="G213" t="s">
        <v>1391</v>
      </c>
      <c r="H213" s="190" t="s">
        <v>322</v>
      </c>
      <c r="I213" t="s">
        <v>309</v>
      </c>
      <c r="J213" t="s">
        <v>309</v>
      </c>
      <c r="K213" t="s">
        <v>600</v>
      </c>
    </row>
    <row r="214" spans="1:11" x14ac:dyDescent="0.3">
      <c r="A214" s="10">
        <v>146</v>
      </c>
      <c r="B214" t="s">
        <v>1392</v>
      </c>
      <c r="C214" t="s">
        <v>1393</v>
      </c>
      <c r="D214" t="s">
        <v>1394</v>
      </c>
      <c r="E214" s="163">
        <v>22033</v>
      </c>
      <c r="F214">
        <v>627077542</v>
      </c>
      <c r="G214" t="s">
        <v>1395</v>
      </c>
      <c r="H214" s="190" t="s">
        <v>341</v>
      </c>
      <c r="I214" t="s">
        <v>309</v>
      </c>
      <c r="J214" t="s">
        <v>309</v>
      </c>
      <c r="K214" t="s">
        <v>1396</v>
      </c>
    </row>
    <row r="215" spans="1:11" x14ac:dyDescent="0.3">
      <c r="A215" s="10">
        <v>147</v>
      </c>
      <c r="B215" t="s">
        <v>1397</v>
      </c>
      <c r="C215" t="s">
        <v>1398</v>
      </c>
      <c r="D215" t="s">
        <v>1399</v>
      </c>
      <c r="E215" s="163">
        <v>25224</v>
      </c>
      <c r="F215">
        <v>678459263</v>
      </c>
      <c r="G215" t="s">
        <v>1400</v>
      </c>
      <c r="H215" s="190" t="s">
        <v>322</v>
      </c>
      <c r="I215" t="s">
        <v>731</v>
      </c>
      <c r="J215" t="s">
        <v>731</v>
      </c>
      <c r="K215" t="s">
        <v>1401</v>
      </c>
    </row>
    <row r="216" spans="1:11" x14ac:dyDescent="0.3">
      <c r="A216" s="10">
        <v>148</v>
      </c>
      <c r="B216" t="s">
        <v>1402</v>
      </c>
      <c r="C216" t="s">
        <v>1403</v>
      </c>
      <c r="D216" t="s">
        <v>1404</v>
      </c>
      <c r="E216" s="163">
        <v>25457</v>
      </c>
      <c r="F216">
        <v>630010563</v>
      </c>
      <c r="G216" t="s">
        <v>1405</v>
      </c>
      <c r="H216" s="190" t="s">
        <v>396</v>
      </c>
      <c r="I216" t="s">
        <v>309</v>
      </c>
      <c r="J216" t="s">
        <v>309</v>
      </c>
      <c r="K216" t="s">
        <v>1406</v>
      </c>
    </row>
    <row r="217" spans="1:11" x14ac:dyDescent="0.3">
      <c r="A217" s="10">
        <v>149</v>
      </c>
      <c r="B217" t="s">
        <v>1407</v>
      </c>
      <c r="C217" t="s">
        <v>1408</v>
      </c>
      <c r="D217" t="s">
        <v>1209</v>
      </c>
      <c r="E217" s="163">
        <v>24745</v>
      </c>
      <c r="F217">
        <v>618478950</v>
      </c>
      <c r="G217" t="s">
        <v>1409</v>
      </c>
      <c r="H217" s="190" t="s">
        <v>432</v>
      </c>
      <c r="I217" t="s">
        <v>731</v>
      </c>
      <c r="J217" t="s">
        <v>731</v>
      </c>
      <c r="K217" t="s">
        <v>1410</v>
      </c>
    </row>
    <row r="218" spans="1:11" x14ac:dyDescent="0.3">
      <c r="A218" s="10">
        <v>150</v>
      </c>
      <c r="B218" t="s">
        <v>1411</v>
      </c>
      <c r="C218" t="s">
        <v>1412</v>
      </c>
      <c r="D218" t="s">
        <v>1413</v>
      </c>
      <c r="E218" s="163">
        <v>26612</v>
      </c>
      <c r="F218">
        <v>629541347</v>
      </c>
      <c r="G218" t="s">
        <v>966</v>
      </c>
      <c r="H218" s="190" t="s">
        <v>341</v>
      </c>
      <c r="I218" t="s">
        <v>731</v>
      </c>
      <c r="J218" t="s">
        <v>731</v>
      </c>
    </row>
    <row r="219" spans="1:11" x14ac:dyDescent="0.3">
      <c r="A219" s="10">
        <v>151</v>
      </c>
      <c r="B219" t="s">
        <v>547</v>
      </c>
      <c r="C219" t="s">
        <v>548</v>
      </c>
      <c r="D219" t="s">
        <v>549</v>
      </c>
      <c r="E219" s="163">
        <v>25864</v>
      </c>
      <c r="F219">
        <v>610015565</v>
      </c>
      <c r="G219" t="s">
        <v>550</v>
      </c>
      <c r="H219" s="190">
        <v>30500</v>
      </c>
      <c r="I219" t="s">
        <v>1414</v>
      </c>
      <c r="J219" t="s">
        <v>1415</v>
      </c>
      <c r="K219" t="s">
        <v>551</v>
      </c>
    </row>
    <row r="220" spans="1:11" x14ac:dyDescent="0.3">
      <c r="A220" s="10">
        <v>152</v>
      </c>
      <c r="B220" t="s">
        <v>1416</v>
      </c>
      <c r="C220" t="s">
        <v>1417</v>
      </c>
      <c r="D220" t="s">
        <v>1418</v>
      </c>
      <c r="E220" s="163">
        <v>23250</v>
      </c>
      <c r="F220">
        <v>677170375</v>
      </c>
      <c r="G220" t="s">
        <v>1419</v>
      </c>
      <c r="H220" s="190" t="s">
        <v>1420</v>
      </c>
      <c r="I220" t="s">
        <v>1421</v>
      </c>
      <c r="J220" t="s">
        <v>1421</v>
      </c>
      <c r="K220" t="s">
        <v>1422</v>
      </c>
    </row>
    <row r="221" spans="1:11" x14ac:dyDescent="0.3">
      <c r="A221" s="10">
        <v>153</v>
      </c>
      <c r="B221" t="s">
        <v>640</v>
      </c>
      <c r="C221" t="s">
        <v>641</v>
      </c>
      <c r="D221" t="s">
        <v>642</v>
      </c>
      <c r="E221" s="163">
        <v>20052</v>
      </c>
      <c r="F221">
        <v>679621132</v>
      </c>
      <c r="G221" t="s">
        <v>643</v>
      </c>
      <c r="H221" s="190" t="s">
        <v>341</v>
      </c>
      <c r="I221" t="s">
        <v>309</v>
      </c>
      <c r="J221" t="s">
        <v>309</v>
      </c>
      <c r="K221" t="s">
        <v>644</v>
      </c>
    </row>
    <row r="222" spans="1:11" x14ac:dyDescent="0.3">
      <c r="A222" s="10">
        <v>154</v>
      </c>
      <c r="B222" t="s">
        <v>636</v>
      </c>
      <c r="C222" t="s">
        <v>637</v>
      </c>
      <c r="D222" t="s">
        <v>333</v>
      </c>
      <c r="E222" s="163">
        <v>19818</v>
      </c>
      <c r="F222">
        <v>660576667</v>
      </c>
      <c r="G222" t="s">
        <v>638</v>
      </c>
      <c r="H222" s="190" t="s">
        <v>341</v>
      </c>
      <c r="I222" t="s">
        <v>309</v>
      </c>
      <c r="J222" t="s">
        <v>309</v>
      </c>
      <c r="K222" t="s">
        <v>639</v>
      </c>
    </row>
    <row r="223" spans="1:11" x14ac:dyDescent="0.3">
      <c r="A223" s="10">
        <v>155</v>
      </c>
      <c r="B223" t="s">
        <v>481</v>
      </c>
      <c r="C223" t="s">
        <v>482</v>
      </c>
      <c r="D223" t="s">
        <v>483</v>
      </c>
      <c r="E223" s="163">
        <v>31550</v>
      </c>
      <c r="F223">
        <v>679856287</v>
      </c>
      <c r="G223" t="s">
        <v>484</v>
      </c>
      <c r="H223" s="190" t="s">
        <v>396</v>
      </c>
      <c r="I223" t="s">
        <v>309</v>
      </c>
      <c r="J223" t="s">
        <v>309</v>
      </c>
      <c r="K223" t="s">
        <v>485</v>
      </c>
    </row>
    <row r="224" spans="1:11" x14ac:dyDescent="0.3">
      <c r="A224" s="10">
        <v>156</v>
      </c>
      <c r="B224" t="s">
        <v>364</v>
      </c>
      <c r="C224" t="s">
        <v>365</v>
      </c>
      <c r="D224" t="s">
        <v>366</v>
      </c>
      <c r="E224" s="163">
        <v>25067</v>
      </c>
      <c r="F224">
        <v>607831260</v>
      </c>
      <c r="G224" t="s">
        <v>367</v>
      </c>
      <c r="H224" s="190" t="s">
        <v>308</v>
      </c>
      <c r="I224" t="s">
        <v>309</v>
      </c>
      <c r="J224" t="s">
        <v>309</v>
      </c>
      <c r="K224" t="s">
        <v>368</v>
      </c>
    </row>
    <row r="225" spans="1:11" x14ac:dyDescent="0.3">
      <c r="A225" s="10">
        <v>157</v>
      </c>
      <c r="B225" t="s">
        <v>1423</v>
      </c>
      <c r="C225" t="s">
        <v>1424</v>
      </c>
      <c r="D225" t="s">
        <v>1425</v>
      </c>
      <c r="E225" s="163">
        <v>26801</v>
      </c>
      <c r="F225">
        <v>654657775</v>
      </c>
      <c r="G225" t="s">
        <v>1426</v>
      </c>
      <c r="H225" s="190" t="s">
        <v>308</v>
      </c>
      <c r="I225" t="s">
        <v>309</v>
      </c>
      <c r="J225" t="s">
        <v>309</v>
      </c>
      <c r="K225" t="s">
        <v>1427</v>
      </c>
    </row>
    <row r="226" spans="1:11" x14ac:dyDescent="0.3">
      <c r="A226" s="10">
        <v>158</v>
      </c>
      <c r="B226" t="s">
        <v>564</v>
      </c>
      <c r="C226" t="s">
        <v>565</v>
      </c>
      <c r="D226" t="s">
        <v>566</v>
      </c>
      <c r="E226" s="163">
        <v>26723</v>
      </c>
      <c r="F226">
        <v>670216603</v>
      </c>
      <c r="G226" t="s">
        <v>562</v>
      </c>
      <c r="H226" s="190" t="s">
        <v>378</v>
      </c>
      <c r="I226" t="s">
        <v>379</v>
      </c>
      <c r="J226" t="s">
        <v>309</v>
      </c>
      <c r="K226" t="s">
        <v>567</v>
      </c>
    </row>
    <row r="227" spans="1:11" x14ac:dyDescent="0.3">
      <c r="A227" s="10">
        <v>159</v>
      </c>
      <c r="B227" t="s">
        <v>1428</v>
      </c>
      <c r="C227" t="s">
        <v>1429</v>
      </c>
      <c r="D227" t="s">
        <v>693</v>
      </c>
      <c r="E227" s="163">
        <v>26478</v>
      </c>
      <c r="F227">
        <v>633247203</v>
      </c>
      <c r="G227" t="s">
        <v>1430</v>
      </c>
      <c r="H227" s="190" t="s">
        <v>322</v>
      </c>
      <c r="I227" t="s">
        <v>309</v>
      </c>
      <c r="J227" t="s">
        <v>309</v>
      </c>
      <c r="K227" t="s">
        <v>1431</v>
      </c>
    </row>
    <row r="228" spans="1:11" x14ac:dyDescent="0.3">
      <c r="A228" s="10">
        <v>160</v>
      </c>
      <c r="B228" t="s">
        <v>1432</v>
      </c>
      <c r="C228" t="s">
        <v>1424</v>
      </c>
      <c r="D228" t="s">
        <v>1425</v>
      </c>
      <c r="E228" s="163">
        <v>26801</v>
      </c>
      <c r="F228">
        <v>654657775</v>
      </c>
      <c r="G228" t="s">
        <v>1433</v>
      </c>
      <c r="H228" s="190" t="s">
        <v>308</v>
      </c>
      <c r="I228" t="s">
        <v>731</v>
      </c>
      <c r="J228" t="s">
        <v>731</v>
      </c>
      <c r="K228" t="s">
        <v>1427</v>
      </c>
    </row>
    <row r="229" spans="1:11" x14ac:dyDescent="0.3">
      <c r="A229" s="10">
        <v>161</v>
      </c>
      <c r="B229" t="s">
        <v>311</v>
      </c>
      <c r="C229" t="s">
        <v>312</v>
      </c>
      <c r="D229" t="s">
        <v>313</v>
      </c>
      <c r="E229" s="163">
        <v>26439</v>
      </c>
      <c r="F229">
        <v>618017908</v>
      </c>
      <c r="G229" t="s">
        <v>314</v>
      </c>
      <c r="H229" s="190" t="s">
        <v>315</v>
      </c>
      <c r="I229" t="s">
        <v>316</v>
      </c>
      <c r="J229" t="s">
        <v>309</v>
      </c>
      <c r="K229" t="s">
        <v>317</v>
      </c>
    </row>
    <row r="230" spans="1:11" x14ac:dyDescent="0.3">
      <c r="A230" s="10">
        <v>162</v>
      </c>
      <c r="B230" t="s">
        <v>1434</v>
      </c>
      <c r="C230" t="s">
        <v>1435</v>
      </c>
      <c r="D230" t="s">
        <v>1436</v>
      </c>
      <c r="E230" s="163">
        <v>27042</v>
      </c>
      <c r="F230">
        <v>676085095</v>
      </c>
      <c r="G230" t="s">
        <v>1437</v>
      </c>
      <c r="H230" s="190" t="s">
        <v>1438</v>
      </c>
      <c r="I230" t="s">
        <v>1439</v>
      </c>
      <c r="J230" t="s">
        <v>1440</v>
      </c>
      <c r="K230" t="s">
        <v>1441</v>
      </c>
    </row>
    <row r="231" spans="1:11" x14ac:dyDescent="0.3">
      <c r="A231" s="10">
        <v>163</v>
      </c>
      <c r="B231" t="s">
        <v>691</v>
      </c>
      <c r="C231" t="s">
        <v>692</v>
      </c>
      <c r="D231" t="s">
        <v>693</v>
      </c>
      <c r="E231" s="163">
        <v>26983</v>
      </c>
      <c r="F231">
        <v>600835663</v>
      </c>
      <c r="G231" t="s">
        <v>1442</v>
      </c>
      <c r="H231" s="190" t="s">
        <v>322</v>
      </c>
      <c r="I231" t="s">
        <v>309</v>
      </c>
      <c r="J231" t="s">
        <v>309</v>
      </c>
      <c r="K231" t="s">
        <v>1443</v>
      </c>
    </row>
    <row r="232" spans="1:11" x14ac:dyDescent="0.3">
      <c r="A232" s="10">
        <v>164</v>
      </c>
      <c r="B232" t="s">
        <v>1444</v>
      </c>
      <c r="C232" t="s">
        <v>1445</v>
      </c>
      <c r="D232" t="s">
        <v>1446</v>
      </c>
      <c r="E232" s="163">
        <v>27319</v>
      </c>
      <c r="F232">
        <v>606618191</v>
      </c>
      <c r="G232" t="s">
        <v>1447</v>
      </c>
      <c r="H232" s="190" t="s">
        <v>396</v>
      </c>
      <c r="I232" t="s">
        <v>309</v>
      </c>
      <c r="J232" t="s">
        <v>309</v>
      </c>
    </row>
    <row r="233" spans="1:11" x14ac:dyDescent="0.3">
      <c r="A233" s="10">
        <v>165</v>
      </c>
      <c r="B233" t="s">
        <v>671</v>
      </c>
      <c r="C233" t="s">
        <v>672</v>
      </c>
      <c r="D233" t="s">
        <v>673</v>
      </c>
      <c r="E233" s="163">
        <v>27672</v>
      </c>
      <c r="F233">
        <v>625787517</v>
      </c>
      <c r="G233" t="s">
        <v>674</v>
      </c>
      <c r="H233" s="190" t="s">
        <v>496</v>
      </c>
      <c r="I233" t="s">
        <v>446</v>
      </c>
      <c r="J233" t="s">
        <v>309</v>
      </c>
      <c r="K233" t="s">
        <v>675</v>
      </c>
    </row>
    <row r="234" spans="1:11" x14ac:dyDescent="0.3">
      <c r="A234" s="10">
        <v>166</v>
      </c>
      <c r="B234" t="s">
        <v>428</v>
      </c>
      <c r="C234" t="s">
        <v>429</v>
      </c>
      <c r="D234" t="s">
        <v>430</v>
      </c>
      <c r="E234" s="163">
        <v>27306</v>
      </c>
      <c r="F234">
        <v>691335482</v>
      </c>
      <c r="G234" t="s">
        <v>431</v>
      </c>
      <c r="H234" s="190" t="s">
        <v>432</v>
      </c>
      <c r="I234" t="s">
        <v>309</v>
      </c>
      <c r="J234" t="s">
        <v>309</v>
      </c>
      <c r="K234" t="s">
        <v>433</v>
      </c>
    </row>
    <row r="235" spans="1:11" x14ac:dyDescent="0.3">
      <c r="A235" s="10">
        <v>167</v>
      </c>
      <c r="B235" t="s">
        <v>1448</v>
      </c>
      <c r="C235" t="s">
        <v>1449</v>
      </c>
      <c r="D235" t="s">
        <v>1450</v>
      </c>
      <c r="E235" s="163">
        <v>27001</v>
      </c>
      <c r="F235">
        <v>660966392</v>
      </c>
      <c r="G235" t="s">
        <v>1451</v>
      </c>
      <c r="H235" s="190" t="s">
        <v>322</v>
      </c>
      <c r="I235" t="s">
        <v>309</v>
      </c>
      <c r="J235" t="s">
        <v>309</v>
      </c>
      <c r="K235" t="s">
        <v>1163</v>
      </c>
    </row>
    <row r="236" spans="1:11" x14ac:dyDescent="0.3">
      <c r="A236" s="10">
        <v>168</v>
      </c>
      <c r="B236" t="s">
        <v>1452</v>
      </c>
      <c r="C236" t="s">
        <v>1453</v>
      </c>
      <c r="D236" t="s">
        <v>1454</v>
      </c>
      <c r="E236" s="163">
        <v>26169</v>
      </c>
      <c r="F236">
        <v>663746608</v>
      </c>
      <c r="G236" t="s">
        <v>1455</v>
      </c>
      <c r="H236" s="190" t="s">
        <v>396</v>
      </c>
      <c r="I236" t="s">
        <v>1312</v>
      </c>
      <c r="J236" t="s">
        <v>309</v>
      </c>
      <c r="K236" t="s">
        <v>1456</v>
      </c>
    </row>
    <row r="237" spans="1:11" x14ac:dyDescent="0.3">
      <c r="A237" s="10">
        <v>169</v>
      </c>
      <c r="B237" t="s">
        <v>537</v>
      </c>
      <c r="C237" t="s">
        <v>538</v>
      </c>
      <c r="D237" t="s">
        <v>539</v>
      </c>
      <c r="E237" s="163">
        <v>27001</v>
      </c>
      <c r="F237">
        <v>610989980</v>
      </c>
      <c r="G237" t="s">
        <v>540</v>
      </c>
      <c r="H237" s="190" t="s">
        <v>341</v>
      </c>
      <c r="I237" t="s">
        <v>731</v>
      </c>
      <c r="J237" t="s">
        <v>731</v>
      </c>
      <c r="K237" t="s">
        <v>541</v>
      </c>
    </row>
    <row r="238" spans="1:11" x14ac:dyDescent="0.3">
      <c r="A238" s="10">
        <v>170</v>
      </c>
      <c r="B238" t="s">
        <v>1457</v>
      </c>
      <c r="C238" t="s">
        <v>1458</v>
      </c>
      <c r="D238" t="s">
        <v>945</v>
      </c>
      <c r="E238" s="163">
        <v>27634</v>
      </c>
      <c r="F238">
        <v>630359400</v>
      </c>
      <c r="G238" t="s">
        <v>1459</v>
      </c>
      <c r="H238" s="190" t="s">
        <v>308</v>
      </c>
      <c r="I238" t="s">
        <v>309</v>
      </c>
      <c r="J238" t="s">
        <v>309</v>
      </c>
      <c r="K238" t="s">
        <v>610</v>
      </c>
    </row>
    <row r="239" spans="1:11" x14ac:dyDescent="0.3">
      <c r="A239" s="10">
        <v>171</v>
      </c>
      <c r="B239" t="s">
        <v>1460</v>
      </c>
      <c r="C239" t="s">
        <v>1461</v>
      </c>
      <c r="D239" t="s">
        <v>1150</v>
      </c>
      <c r="E239" s="163">
        <v>27528</v>
      </c>
      <c r="F239">
        <v>656543938</v>
      </c>
      <c r="G239" t="s">
        <v>1462</v>
      </c>
      <c r="H239" s="190" t="s">
        <v>432</v>
      </c>
      <c r="I239" t="s">
        <v>309</v>
      </c>
      <c r="J239" t="s">
        <v>309</v>
      </c>
      <c r="K239" t="s">
        <v>1128</v>
      </c>
    </row>
    <row r="240" spans="1:11" x14ac:dyDescent="0.3">
      <c r="A240" s="10">
        <v>172</v>
      </c>
      <c r="B240" t="s">
        <v>1463</v>
      </c>
      <c r="C240" t="s">
        <v>1464</v>
      </c>
      <c r="D240" t="s">
        <v>1465</v>
      </c>
      <c r="E240" s="163">
        <v>28320</v>
      </c>
      <c r="F240">
        <v>618630607</v>
      </c>
      <c r="G240" t="s">
        <v>1466</v>
      </c>
      <c r="H240" s="190" t="s">
        <v>1467</v>
      </c>
      <c r="I240" t="s">
        <v>1468</v>
      </c>
      <c r="J240" t="s">
        <v>309</v>
      </c>
      <c r="K240" t="s">
        <v>1065</v>
      </c>
    </row>
    <row r="241" spans="1:11" x14ac:dyDescent="0.3">
      <c r="A241" s="10">
        <v>173</v>
      </c>
      <c r="B241" t="s">
        <v>552</v>
      </c>
      <c r="C241" t="s">
        <v>553</v>
      </c>
      <c r="D241" t="s">
        <v>554</v>
      </c>
      <c r="E241" s="163">
        <v>27297</v>
      </c>
      <c r="F241">
        <v>630147905</v>
      </c>
      <c r="G241" t="s">
        <v>555</v>
      </c>
      <c r="H241" s="190" t="s">
        <v>341</v>
      </c>
      <c r="I241" t="s">
        <v>731</v>
      </c>
      <c r="J241" t="s">
        <v>731</v>
      </c>
      <c r="K241" t="s">
        <v>556</v>
      </c>
    </row>
    <row r="242" spans="1:11" x14ac:dyDescent="0.3">
      <c r="A242" s="10">
        <v>174</v>
      </c>
      <c r="B242" t="s">
        <v>1469</v>
      </c>
      <c r="C242" t="s">
        <v>1470</v>
      </c>
      <c r="D242" t="s">
        <v>1471</v>
      </c>
      <c r="E242" s="163">
        <v>27685</v>
      </c>
      <c r="F242">
        <v>650002968</v>
      </c>
      <c r="G242" t="s">
        <v>1472</v>
      </c>
      <c r="H242" s="190" t="s">
        <v>396</v>
      </c>
      <c r="I242" t="s">
        <v>309</v>
      </c>
      <c r="J242" t="s">
        <v>309</v>
      </c>
    </row>
    <row r="243" spans="1:11" x14ac:dyDescent="0.3">
      <c r="A243" s="10">
        <v>175</v>
      </c>
      <c r="B243" t="s">
        <v>1473</v>
      </c>
      <c r="C243" t="s">
        <v>1474</v>
      </c>
      <c r="D243" t="s">
        <v>1475</v>
      </c>
      <c r="E243" s="163">
        <v>27966</v>
      </c>
      <c r="F243">
        <v>620646859</v>
      </c>
      <c r="G243" t="s">
        <v>1476</v>
      </c>
      <c r="H243" s="190" t="s">
        <v>432</v>
      </c>
      <c r="I243" t="s">
        <v>309</v>
      </c>
      <c r="J243" t="s">
        <v>309</v>
      </c>
      <c r="K243" t="s">
        <v>1477</v>
      </c>
    </row>
    <row r="244" spans="1:11" x14ac:dyDescent="0.3">
      <c r="A244" s="10">
        <v>176</v>
      </c>
      <c r="B244" t="s">
        <v>1478</v>
      </c>
      <c r="C244" t="s">
        <v>1479</v>
      </c>
      <c r="D244" t="s">
        <v>1480</v>
      </c>
      <c r="E244" s="163">
        <v>27986</v>
      </c>
      <c r="F244">
        <v>618630607</v>
      </c>
      <c r="G244" t="s">
        <v>1481</v>
      </c>
      <c r="H244" s="190" t="s">
        <v>1467</v>
      </c>
      <c r="I244" t="s">
        <v>1482</v>
      </c>
      <c r="J244" t="s">
        <v>309</v>
      </c>
      <c r="K244" t="s">
        <v>1065</v>
      </c>
    </row>
    <row r="245" spans="1:11" x14ac:dyDescent="0.3">
      <c r="A245" s="10">
        <v>177</v>
      </c>
      <c r="B245" t="s">
        <v>1483</v>
      </c>
      <c r="C245" t="s">
        <v>1484</v>
      </c>
      <c r="D245" t="s">
        <v>333</v>
      </c>
      <c r="E245" s="163">
        <v>28021</v>
      </c>
      <c r="F245">
        <v>661532657</v>
      </c>
      <c r="G245" t="s">
        <v>1485</v>
      </c>
      <c r="H245" s="190" t="s">
        <v>396</v>
      </c>
      <c r="I245" t="s">
        <v>731</v>
      </c>
      <c r="J245" t="s">
        <v>731</v>
      </c>
      <c r="K245" t="s">
        <v>1486</v>
      </c>
    </row>
    <row r="246" spans="1:11" x14ac:dyDescent="0.3">
      <c r="A246" s="10">
        <v>178</v>
      </c>
      <c r="B246" t="s">
        <v>542</v>
      </c>
      <c r="C246" t="s">
        <v>543</v>
      </c>
      <c r="D246" t="s">
        <v>544</v>
      </c>
      <c r="E246" s="163">
        <v>28089</v>
      </c>
      <c r="F246">
        <v>667714594</v>
      </c>
      <c r="G246" t="s">
        <v>545</v>
      </c>
      <c r="H246" s="190" t="s">
        <v>341</v>
      </c>
      <c r="I246" t="s">
        <v>309</v>
      </c>
      <c r="J246" t="s">
        <v>309</v>
      </c>
      <c r="K246" t="s">
        <v>546</v>
      </c>
    </row>
    <row r="247" spans="1:11" x14ac:dyDescent="0.3">
      <c r="A247" s="10">
        <v>179</v>
      </c>
      <c r="B247" t="s">
        <v>634</v>
      </c>
      <c r="C247" t="s">
        <v>635</v>
      </c>
      <c r="D247" t="s">
        <v>1487</v>
      </c>
      <c r="E247" s="163">
        <v>28286</v>
      </c>
      <c r="F247">
        <v>652678193</v>
      </c>
      <c r="G247" t="s">
        <v>1488</v>
      </c>
      <c r="H247" s="190" t="s">
        <v>308</v>
      </c>
      <c r="I247" t="s">
        <v>309</v>
      </c>
      <c r="J247" t="s">
        <v>309</v>
      </c>
      <c r="K247" t="s">
        <v>1489</v>
      </c>
    </row>
    <row r="248" spans="1:11" x14ac:dyDescent="0.3">
      <c r="A248" s="10">
        <v>180</v>
      </c>
      <c r="B248" t="s">
        <v>1490</v>
      </c>
      <c r="C248" t="s">
        <v>1491</v>
      </c>
      <c r="D248" t="s">
        <v>1492</v>
      </c>
      <c r="E248" s="163">
        <v>27934</v>
      </c>
      <c r="F248">
        <v>697588384</v>
      </c>
      <c r="G248" t="s">
        <v>1493</v>
      </c>
      <c r="H248" s="190">
        <v>28002</v>
      </c>
      <c r="I248" t="s">
        <v>1090</v>
      </c>
      <c r="J248" t="s">
        <v>1090</v>
      </c>
      <c r="K248" t="s">
        <v>1494</v>
      </c>
    </row>
    <row r="249" spans="1:11" x14ac:dyDescent="0.3">
      <c r="A249" s="10">
        <v>181</v>
      </c>
      <c r="B249" t="s">
        <v>1495</v>
      </c>
      <c r="C249" t="s">
        <v>1496</v>
      </c>
      <c r="D249" t="s">
        <v>333</v>
      </c>
      <c r="E249" s="163">
        <v>28759</v>
      </c>
      <c r="F249">
        <v>634568031</v>
      </c>
      <c r="G249" t="s">
        <v>1497</v>
      </c>
      <c r="H249" s="190" t="s">
        <v>496</v>
      </c>
      <c r="I249" t="s">
        <v>446</v>
      </c>
      <c r="J249" t="s">
        <v>731</v>
      </c>
    </row>
    <row r="250" spans="1:11" x14ac:dyDescent="0.3">
      <c r="A250" s="10">
        <v>182</v>
      </c>
      <c r="B250" t="s">
        <v>1498</v>
      </c>
      <c r="C250" t="s">
        <v>1499</v>
      </c>
      <c r="D250" t="s">
        <v>333</v>
      </c>
      <c r="E250" s="163">
        <v>27971</v>
      </c>
      <c r="F250">
        <v>616462916</v>
      </c>
      <c r="G250" t="s">
        <v>1500</v>
      </c>
      <c r="H250" s="190" t="s">
        <v>322</v>
      </c>
      <c r="I250" t="s">
        <v>309</v>
      </c>
      <c r="J250" t="s">
        <v>309</v>
      </c>
      <c r="K250" t="s">
        <v>1501</v>
      </c>
    </row>
    <row r="251" spans="1:11" x14ac:dyDescent="0.3">
      <c r="A251" s="10">
        <v>183</v>
      </c>
      <c r="B251" t="s">
        <v>1502</v>
      </c>
      <c r="C251" t="s">
        <v>1503</v>
      </c>
      <c r="D251" t="s">
        <v>1109</v>
      </c>
      <c r="E251" s="163">
        <v>28269</v>
      </c>
      <c r="F251">
        <v>669993451</v>
      </c>
      <c r="G251" t="s">
        <v>1504</v>
      </c>
      <c r="H251" s="190" t="s">
        <v>322</v>
      </c>
      <c r="I251" t="s">
        <v>731</v>
      </c>
      <c r="J251" t="s">
        <v>731</v>
      </c>
    </row>
    <row r="252" spans="1:11" x14ac:dyDescent="0.3">
      <c r="A252" s="10">
        <v>184</v>
      </c>
      <c r="B252" t="s">
        <v>1505</v>
      </c>
      <c r="C252" t="s">
        <v>1506</v>
      </c>
      <c r="D252" t="s">
        <v>1507</v>
      </c>
      <c r="E252" s="163">
        <v>28471</v>
      </c>
      <c r="F252">
        <v>687920133</v>
      </c>
      <c r="G252" t="s">
        <v>1508</v>
      </c>
      <c r="H252" s="190" t="s">
        <v>322</v>
      </c>
      <c r="I252" t="s">
        <v>731</v>
      </c>
      <c r="J252" t="s">
        <v>731</v>
      </c>
      <c r="K252" t="s">
        <v>1509</v>
      </c>
    </row>
    <row r="253" spans="1:11" x14ac:dyDescent="0.3">
      <c r="A253" s="10">
        <v>185</v>
      </c>
      <c r="B253" t="s">
        <v>351</v>
      </c>
      <c r="C253" t="s">
        <v>352</v>
      </c>
      <c r="D253" t="s">
        <v>353</v>
      </c>
      <c r="E253" s="163">
        <v>30068</v>
      </c>
      <c r="F253">
        <v>637469351</v>
      </c>
      <c r="G253" t="s">
        <v>354</v>
      </c>
      <c r="H253" s="190" t="s">
        <v>315</v>
      </c>
      <c r="I253" t="s">
        <v>316</v>
      </c>
      <c r="J253" t="s">
        <v>309</v>
      </c>
      <c r="K253" t="s">
        <v>355</v>
      </c>
    </row>
    <row r="254" spans="1:11" x14ac:dyDescent="0.3">
      <c r="A254" s="10">
        <v>186</v>
      </c>
      <c r="B254" t="s">
        <v>459</v>
      </c>
      <c r="C254" t="s">
        <v>460</v>
      </c>
      <c r="D254" t="s">
        <v>461</v>
      </c>
      <c r="E254" s="163">
        <v>29691</v>
      </c>
      <c r="F254">
        <v>686032237</v>
      </c>
      <c r="G254" t="s">
        <v>462</v>
      </c>
      <c r="H254" s="190" t="s">
        <v>308</v>
      </c>
      <c r="I254" t="s">
        <v>731</v>
      </c>
      <c r="J254" t="s">
        <v>731</v>
      </c>
      <c r="K254" t="s">
        <v>463</v>
      </c>
    </row>
    <row r="255" spans="1:11" x14ac:dyDescent="0.3">
      <c r="A255" s="10">
        <v>187</v>
      </c>
      <c r="B255" t="s">
        <v>1510</v>
      </c>
      <c r="C255" t="s">
        <v>1511</v>
      </c>
      <c r="D255" t="s">
        <v>1512</v>
      </c>
      <c r="E255" s="163">
        <v>28683</v>
      </c>
      <c r="F255">
        <v>687813066</v>
      </c>
      <c r="G255" t="s">
        <v>1513</v>
      </c>
      <c r="H255" s="190" t="s">
        <v>335</v>
      </c>
      <c r="I255" t="s">
        <v>731</v>
      </c>
      <c r="J255" t="s">
        <v>731</v>
      </c>
    </row>
    <row r="256" spans="1:11" x14ac:dyDescent="0.3">
      <c r="A256" s="10">
        <v>188</v>
      </c>
      <c r="B256" t="s">
        <v>568</v>
      </c>
      <c r="C256" t="s">
        <v>565</v>
      </c>
      <c r="D256" t="s">
        <v>569</v>
      </c>
      <c r="E256" s="163">
        <v>28759</v>
      </c>
      <c r="F256">
        <v>686981287</v>
      </c>
      <c r="G256" t="s">
        <v>570</v>
      </c>
      <c r="H256" s="190" t="s">
        <v>335</v>
      </c>
      <c r="I256" t="s">
        <v>309</v>
      </c>
      <c r="J256" t="s">
        <v>309</v>
      </c>
      <c r="K256" t="s">
        <v>571</v>
      </c>
    </row>
    <row r="257" spans="1:11" x14ac:dyDescent="0.3">
      <c r="A257" s="10">
        <v>189</v>
      </c>
      <c r="B257" t="s">
        <v>1514</v>
      </c>
      <c r="C257" t="s">
        <v>1515</v>
      </c>
      <c r="D257" t="s">
        <v>1516</v>
      </c>
      <c r="E257" s="163">
        <v>29161</v>
      </c>
      <c r="F257">
        <v>609924417</v>
      </c>
      <c r="G257" t="s">
        <v>1517</v>
      </c>
      <c r="H257" s="190" t="s">
        <v>396</v>
      </c>
      <c r="I257" t="s">
        <v>731</v>
      </c>
      <c r="J257" t="s">
        <v>731</v>
      </c>
    </row>
    <row r="258" spans="1:11" x14ac:dyDescent="0.3">
      <c r="A258" s="10">
        <v>190</v>
      </c>
      <c r="B258" t="s">
        <v>1518</v>
      </c>
      <c r="C258" t="s">
        <v>1519</v>
      </c>
      <c r="D258" t="s">
        <v>1520</v>
      </c>
      <c r="E258" s="163">
        <v>29047</v>
      </c>
      <c r="F258">
        <v>655438534</v>
      </c>
      <c r="G258" t="s">
        <v>1521</v>
      </c>
      <c r="H258" s="190" t="s">
        <v>335</v>
      </c>
      <c r="I258" t="s">
        <v>309</v>
      </c>
      <c r="J258" t="s">
        <v>309</v>
      </c>
      <c r="K258" t="s">
        <v>1522</v>
      </c>
    </row>
    <row r="259" spans="1:11" x14ac:dyDescent="0.3">
      <c r="A259" s="10">
        <v>191</v>
      </c>
      <c r="B259" t="s">
        <v>486</v>
      </c>
      <c r="C259" t="s">
        <v>487</v>
      </c>
      <c r="D259" t="s">
        <v>488</v>
      </c>
      <c r="E259" s="163">
        <v>29183</v>
      </c>
      <c r="F259">
        <v>659330076</v>
      </c>
      <c r="G259" t="s">
        <v>484</v>
      </c>
      <c r="H259" s="190" t="s">
        <v>396</v>
      </c>
      <c r="I259" t="s">
        <v>309</v>
      </c>
      <c r="J259" t="s">
        <v>309</v>
      </c>
      <c r="K259" t="s">
        <v>489</v>
      </c>
    </row>
    <row r="260" spans="1:11" x14ac:dyDescent="0.3">
      <c r="A260" s="10">
        <v>192</v>
      </c>
      <c r="B260" t="s">
        <v>1523</v>
      </c>
      <c r="C260" t="s">
        <v>1524</v>
      </c>
      <c r="D260" t="s">
        <v>1525</v>
      </c>
      <c r="E260" s="163">
        <v>29055</v>
      </c>
      <c r="F260">
        <v>678838658</v>
      </c>
      <c r="G260" t="s">
        <v>1526</v>
      </c>
      <c r="H260" s="190">
        <v>16147</v>
      </c>
      <c r="I260" t="s">
        <v>1440</v>
      </c>
      <c r="J260" t="s">
        <v>854</v>
      </c>
    </row>
    <row r="261" spans="1:11" x14ac:dyDescent="0.3">
      <c r="A261" s="10">
        <v>193</v>
      </c>
      <c r="B261" t="s">
        <v>1527</v>
      </c>
      <c r="C261" t="s">
        <v>1528</v>
      </c>
      <c r="D261" t="s">
        <v>1529</v>
      </c>
      <c r="E261" s="163">
        <v>29319</v>
      </c>
      <c r="F261">
        <v>685594519</v>
      </c>
      <c r="G261" t="s">
        <v>1530</v>
      </c>
      <c r="H261" s="190" t="s">
        <v>396</v>
      </c>
      <c r="I261" t="s">
        <v>731</v>
      </c>
      <c r="J261" t="s">
        <v>731</v>
      </c>
      <c r="K261" t="s">
        <v>1531</v>
      </c>
    </row>
    <row r="262" spans="1:11" x14ac:dyDescent="0.3">
      <c r="A262" s="10">
        <v>194</v>
      </c>
      <c r="B262" t="s">
        <v>1532</v>
      </c>
      <c r="C262" t="s">
        <v>1533</v>
      </c>
      <c r="D262" t="s">
        <v>1534</v>
      </c>
      <c r="E262" s="163">
        <v>29547</v>
      </c>
      <c r="F262">
        <v>686634520</v>
      </c>
      <c r="G262" t="s">
        <v>1535</v>
      </c>
      <c r="H262" s="190" t="s">
        <v>322</v>
      </c>
      <c r="I262" t="s">
        <v>309</v>
      </c>
      <c r="J262" t="s">
        <v>309</v>
      </c>
      <c r="K262" t="s">
        <v>1536</v>
      </c>
    </row>
    <row r="263" spans="1:11" x14ac:dyDescent="0.3">
      <c r="A263" s="10">
        <v>195</v>
      </c>
      <c r="B263" t="s">
        <v>1537</v>
      </c>
      <c r="C263" t="s">
        <v>1538</v>
      </c>
      <c r="D263" t="s">
        <v>1539</v>
      </c>
      <c r="E263" s="163">
        <v>29158</v>
      </c>
      <c r="F263">
        <v>661532657</v>
      </c>
      <c r="G263" t="s">
        <v>1540</v>
      </c>
      <c r="H263" s="190" t="s">
        <v>396</v>
      </c>
      <c r="I263" t="s">
        <v>731</v>
      </c>
      <c r="J263" t="s">
        <v>731</v>
      </c>
      <c r="K263" t="s">
        <v>1486</v>
      </c>
    </row>
    <row r="264" spans="1:11" x14ac:dyDescent="0.3">
      <c r="A264" s="10">
        <v>196</v>
      </c>
      <c r="B264" t="s">
        <v>1541</v>
      </c>
      <c r="C264" t="s">
        <v>1542</v>
      </c>
      <c r="D264" t="s">
        <v>1543</v>
      </c>
      <c r="E264" s="163">
        <v>29065</v>
      </c>
      <c r="F264">
        <v>626995777</v>
      </c>
      <c r="G264" t="s">
        <v>1544</v>
      </c>
      <c r="H264" s="190" t="s">
        <v>315</v>
      </c>
      <c r="I264" t="s">
        <v>316</v>
      </c>
      <c r="J264" t="s">
        <v>731</v>
      </c>
    </row>
    <row r="265" spans="1:11" x14ac:dyDescent="0.3">
      <c r="A265" s="10">
        <v>197</v>
      </c>
      <c r="B265" t="s">
        <v>1545</v>
      </c>
      <c r="C265" t="s">
        <v>1546</v>
      </c>
      <c r="D265" t="s">
        <v>1547</v>
      </c>
      <c r="E265" s="163">
        <v>29470</v>
      </c>
      <c r="F265">
        <v>630616447</v>
      </c>
      <c r="G265" t="s">
        <v>1548</v>
      </c>
      <c r="H265" s="190" t="s">
        <v>1549</v>
      </c>
      <c r="I265" t="s">
        <v>1550</v>
      </c>
      <c r="J265" t="s">
        <v>731</v>
      </c>
    </row>
    <row r="266" spans="1:11" x14ac:dyDescent="0.3">
      <c r="A266" s="10">
        <v>198</v>
      </c>
      <c r="B266" t="s">
        <v>1551</v>
      </c>
      <c r="C266" t="s">
        <v>1552</v>
      </c>
      <c r="D266" t="s">
        <v>585</v>
      </c>
      <c r="E266" s="163">
        <v>30240</v>
      </c>
      <c r="F266">
        <v>691601757</v>
      </c>
      <c r="G266" t="s">
        <v>1553</v>
      </c>
      <c r="H266" s="190" t="s">
        <v>396</v>
      </c>
      <c r="I266" t="s">
        <v>731</v>
      </c>
      <c r="J266" t="s">
        <v>731</v>
      </c>
    </row>
    <row r="267" spans="1:11" x14ac:dyDescent="0.3">
      <c r="A267" s="10">
        <v>199</v>
      </c>
      <c r="B267" t="s">
        <v>1554</v>
      </c>
      <c r="C267" t="s">
        <v>1555</v>
      </c>
      <c r="D267" t="s">
        <v>1556</v>
      </c>
      <c r="E267" s="163">
        <v>30240</v>
      </c>
      <c r="F267">
        <v>691601757</v>
      </c>
      <c r="G267" t="s">
        <v>1557</v>
      </c>
      <c r="H267" s="190" t="s">
        <v>322</v>
      </c>
      <c r="I267" t="s">
        <v>731</v>
      </c>
      <c r="J267" t="s">
        <v>731</v>
      </c>
      <c r="K267" t="s">
        <v>1558</v>
      </c>
    </row>
    <row r="268" spans="1:11" x14ac:dyDescent="0.3">
      <c r="A268" s="10">
        <v>200</v>
      </c>
      <c r="B268" t="s">
        <v>1559</v>
      </c>
      <c r="C268" t="s">
        <v>1270</v>
      </c>
      <c r="D268" t="s">
        <v>1271</v>
      </c>
      <c r="E268" s="163">
        <v>29704</v>
      </c>
      <c r="F268">
        <v>615124583</v>
      </c>
      <c r="G268" t="s">
        <v>1560</v>
      </c>
      <c r="H268" s="190" t="s">
        <v>308</v>
      </c>
      <c r="I268" t="s">
        <v>309</v>
      </c>
      <c r="J268" t="s">
        <v>309</v>
      </c>
      <c r="K268" t="s">
        <v>1003</v>
      </c>
    </row>
    <row r="269" spans="1:11" x14ac:dyDescent="0.3">
      <c r="A269" s="10">
        <v>201</v>
      </c>
      <c r="B269" t="s">
        <v>1561</v>
      </c>
      <c r="C269" t="s">
        <v>1562</v>
      </c>
      <c r="D269" t="s">
        <v>1563</v>
      </c>
      <c r="E269" s="163">
        <v>29949</v>
      </c>
      <c r="F269">
        <v>675097932</v>
      </c>
      <c r="G269" t="s">
        <v>1564</v>
      </c>
      <c r="H269" s="190" t="s">
        <v>322</v>
      </c>
      <c r="I269" t="s">
        <v>309</v>
      </c>
      <c r="J269" t="s">
        <v>309</v>
      </c>
      <c r="K269" t="s">
        <v>1565</v>
      </c>
    </row>
    <row r="270" spans="1:11" x14ac:dyDescent="0.3">
      <c r="A270" s="10">
        <v>202</v>
      </c>
      <c r="B270" t="s">
        <v>715</v>
      </c>
      <c r="C270" t="s">
        <v>429</v>
      </c>
      <c r="D270" t="s">
        <v>716</v>
      </c>
      <c r="E270" s="163">
        <v>29808</v>
      </c>
      <c r="F270">
        <v>647792656</v>
      </c>
      <c r="G270" t="s">
        <v>717</v>
      </c>
      <c r="H270" s="190" t="s">
        <v>308</v>
      </c>
      <c r="I270" t="s">
        <v>309</v>
      </c>
      <c r="J270" t="s">
        <v>309</v>
      </c>
      <c r="K270" t="s">
        <v>718</v>
      </c>
    </row>
    <row r="271" spans="1:11" x14ac:dyDescent="0.3">
      <c r="A271" s="10">
        <v>203</v>
      </c>
      <c r="B271" t="s">
        <v>422</v>
      </c>
      <c r="C271" t="s">
        <v>423</v>
      </c>
      <c r="D271" t="s">
        <v>424</v>
      </c>
      <c r="E271" s="163">
        <v>30293</v>
      </c>
      <c r="F271">
        <v>663987324</v>
      </c>
      <c r="G271" t="s">
        <v>425</v>
      </c>
      <c r="H271" s="190" t="s">
        <v>426</v>
      </c>
      <c r="I271" t="s">
        <v>309</v>
      </c>
      <c r="J271" t="s">
        <v>309</v>
      </c>
      <c r="K271" t="s">
        <v>427</v>
      </c>
    </row>
    <row r="272" spans="1:11" x14ac:dyDescent="0.3">
      <c r="A272" s="10">
        <v>204</v>
      </c>
      <c r="B272" t="s">
        <v>356</v>
      </c>
      <c r="C272" t="s">
        <v>357</v>
      </c>
      <c r="D272" t="s">
        <v>358</v>
      </c>
      <c r="E272" s="163">
        <v>29919</v>
      </c>
      <c r="F272">
        <v>667369398</v>
      </c>
      <c r="G272" t="s">
        <v>359</v>
      </c>
      <c r="H272" s="190" t="s">
        <v>315</v>
      </c>
      <c r="I272" t="s">
        <v>316</v>
      </c>
      <c r="J272" t="s">
        <v>309</v>
      </c>
      <c r="K272" t="s">
        <v>360</v>
      </c>
    </row>
    <row r="273" spans="1:11" x14ac:dyDescent="0.3">
      <c r="A273" s="10">
        <v>205</v>
      </c>
      <c r="B273" t="s">
        <v>696</v>
      </c>
      <c r="C273" t="s">
        <v>1566</v>
      </c>
      <c r="D273" t="s">
        <v>697</v>
      </c>
      <c r="E273" s="163">
        <v>30077</v>
      </c>
      <c r="F273">
        <v>663987324</v>
      </c>
      <c r="G273" t="s">
        <v>1567</v>
      </c>
      <c r="H273" s="190" t="s">
        <v>426</v>
      </c>
      <c r="I273" t="s">
        <v>309</v>
      </c>
      <c r="J273" t="s">
        <v>309</v>
      </c>
      <c r="K273" t="s">
        <v>427</v>
      </c>
    </row>
    <row r="274" spans="1:11" x14ac:dyDescent="0.3">
      <c r="A274" s="10">
        <v>206</v>
      </c>
      <c r="B274" t="s">
        <v>1568</v>
      </c>
      <c r="C274" t="s">
        <v>1569</v>
      </c>
      <c r="D274" t="s">
        <v>1570</v>
      </c>
      <c r="E274" s="163">
        <v>30432</v>
      </c>
      <c r="F274">
        <v>651996342</v>
      </c>
      <c r="G274" t="s">
        <v>1307</v>
      </c>
      <c r="H274" s="190" t="s">
        <v>308</v>
      </c>
      <c r="I274" t="s">
        <v>309</v>
      </c>
      <c r="J274" t="s">
        <v>309</v>
      </c>
      <c r="K274" t="s">
        <v>1571</v>
      </c>
    </row>
    <row r="275" spans="1:11" x14ac:dyDescent="0.3">
      <c r="A275" s="10">
        <v>207</v>
      </c>
      <c r="B275" t="s">
        <v>1572</v>
      </c>
      <c r="C275" t="s">
        <v>1573</v>
      </c>
      <c r="D275" t="s">
        <v>1574</v>
      </c>
      <c r="E275" s="163">
        <v>29725</v>
      </c>
      <c r="F275">
        <v>679122417</v>
      </c>
      <c r="G275" t="s">
        <v>1517</v>
      </c>
      <c r="H275" s="190" t="s">
        <v>396</v>
      </c>
      <c r="I275" t="s">
        <v>731</v>
      </c>
      <c r="J275" t="s">
        <v>731</v>
      </c>
    </row>
    <row r="276" spans="1:11" x14ac:dyDescent="0.3">
      <c r="A276" s="10">
        <v>208</v>
      </c>
      <c r="B276" t="s">
        <v>1575</v>
      </c>
      <c r="C276" t="s">
        <v>1576</v>
      </c>
      <c r="D276" t="s">
        <v>1577</v>
      </c>
      <c r="E276" s="163">
        <v>30395</v>
      </c>
      <c r="F276">
        <v>699656043</v>
      </c>
      <c r="G276" t="s">
        <v>1578</v>
      </c>
      <c r="H276" s="190" t="s">
        <v>335</v>
      </c>
      <c r="I276" t="s">
        <v>309</v>
      </c>
      <c r="J276" t="s">
        <v>309</v>
      </c>
      <c r="K276" t="s">
        <v>1579</v>
      </c>
    </row>
    <row r="277" spans="1:11" x14ac:dyDescent="0.3">
      <c r="A277" s="10">
        <v>209</v>
      </c>
      <c r="B277" t="s">
        <v>1580</v>
      </c>
      <c r="C277" t="s">
        <v>1581</v>
      </c>
      <c r="D277" t="s">
        <v>1582</v>
      </c>
      <c r="E277" s="163">
        <v>30771</v>
      </c>
      <c r="F277">
        <v>645796861</v>
      </c>
      <c r="G277" t="s">
        <v>1583</v>
      </c>
      <c r="H277" s="190" t="s">
        <v>335</v>
      </c>
      <c r="I277" t="s">
        <v>731</v>
      </c>
      <c r="J277" t="s">
        <v>731</v>
      </c>
    </row>
    <row r="278" spans="1:11" x14ac:dyDescent="0.3">
      <c r="A278" s="10">
        <v>210</v>
      </c>
      <c r="B278" t="s">
        <v>1584</v>
      </c>
      <c r="C278" t="s">
        <v>1585</v>
      </c>
      <c r="D278" t="s">
        <v>1586</v>
      </c>
      <c r="E278" s="163">
        <v>31114</v>
      </c>
      <c r="F278">
        <v>685594519</v>
      </c>
      <c r="G278" t="s">
        <v>1587</v>
      </c>
      <c r="H278" s="190" t="s">
        <v>335</v>
      </c>
      <c r="I278" t="s">
        <v>731</v>
      </c>
      <c r="J278" t="s">
        <v>731</v>
      </c>
      <c r="K278" t="s">
        <v>1531</v>
      </c>
    </row>
    <row r="279" spans="1:11" x14ac:dyDescent="0.3">
      <c r="A279" s="10">
        <v>211</v>
      </c>
      <c r="B279" t="s">
        <v>1588</v>
      </c>
      <c r="C279" t="s">
        <v>1589</v>
      </c>
      <c r="D279" t="s">
        <v>1590</v>
      </c>
      <c r="E279" s="163">
        <v>35322</v>
      </c>
      <c r="F279">
        <v>685130721</v>
      </c>
      <c r="G279" t="s">
        <v>1591</v>
      </c>
      <c r="H279" s="190" t="s">
        <v>341</v>
      </c>
      <c r="I279" t="s">
        <v>309</v>
      </c>
      <c r="J279" t="s">
        <v>309</v>
      </c>
    </row>
    <row r="280" spans="1:11" x14ac:dyDescent="0.3">
      <c r="A280" s="10">
        <v>212</v>
      </c>
      <c r="B280" t="s">
        <v>1592</v>
      </c>
      <c r="C280" t="s">
        <v>1593</v>
      </c>
      <c r="D280" t="s">
        <v>1594</v>
      </c>
      <c r="E280" s="163">
        <v>31821</v>
      </c>
      <c r="F280">
        <v>622044280</v>
      </c>
      <c r="G280" t="s">
        <v>1595</v>
      </c>
      <c r="H280" s="190" t="s">
        <v>496</v>
      </c>
      <c r="I280" t="s">
        <v>446</v>
      </c>
      <c r="J280" t="s">
        <v>309</v>
      </c>
      <c r="K280" t="s">
        <v>1596</v>
      </c>
    </row>
    <row r="281" spans="1:11" x14ac:dyDescent="0.3">
      <c r="A281" s="10">
        <v>213</v>
      </c>
      <c r="B281" t="s">
        <v>1597</v>
      </c>
      <c r="C281" t="s">
        <v>1598</v>
      </c>
      <c r="D281" t="s">
        <v>693</v>
      </c>
      <c r="E281" s="163">
        <v>32051</v>
      </c>
      <c r="F281">
        <v>617741300</v>
      </c>
      <c r="G281" t="s">
        <v>1599</v>
      </c>
      <c r="H281" s="190" t="s">
        <v>341</v>
      </c>
      <c r="I281" t="s">
        <v>309</v>
      </c>
      <c r="J281" t="s">
        <v>309</v>
      </c>
      <c r="K281" t="s">
        <v>1600</v>
      </c>
    </row>
    <row r="282" spans="1:11" x14ac:dyDescent="0.3">
      <c r="A282" s="10">
        <v>214</v>
      </c>
      <c r="B282" t="s">
        <v>346</v>
      </c>
      <c r="C282" t="s">
        <v>347</v>
      </c>
      <c r="D282" t="s">
        <v>348</v>
      </c>
      <c r="E282" s="163">
        <v>32214</v>
      </c>
      <c r="F282">
        <v>645125676</v>
      </c>
      <c r="G282" t="s">
        <v>349</v>
      </c>
      <c r="H282" s="190" t="s">
        <v>308</v>
      </c>
      <c r="I282" t="s">
        <v>309</v>
      </c>
      <c r="J282" t="s">
        <v>309</v>
      </c>
      <c r="K282" t="s">
        <v>350</v>
      </c>
    </row>
    <row r="283" spans="1:11" x14ac:dyDescent="0.3">
      <c r="A283" s="10">
        <v>215</v>
      </c>
      <c r="B283" t="s">
        <v>1601</v>
      </c>
      <c r="C283" t="s">
        <v>1581</v>
      </c>
      <c r="D283" t="s">
        <v>1436</v>
      </c>
      <c r="E283" s="163">
        <v>30771</v>
      </c>
      <c r="F283">
        <v>646753944</v>
      </c>
      <c r="G283" t="s">
        <v>1583</v>
      </c>
      <c r="H283" s="190" t="s">
        <v>335</v>
      </c>
      <c r="I283" t="s">
        <v>731</v>
      </c>
      <c r="J283" t="s">
        <v>731</v>
      </c>
    </row>
    <row r="284" spans="1:11" x14ac:dyDescent="0.3">
      <c r="A284" s="10">
        <v>216</v>
      </c>
      <c r="B284" t="s">
        <v>1602</v>
      </c>
      <c r="C284" t="s">
        <v>1603</v>
      </c>
      <c r="D284" t="s">
        <v>1604</v>
      </c>
      <c r="E284" s="163">
        <v>36490</v>
      </c>
      <c r="F284">
        <v>6078311260</v>
      </c>
      <c r="G284" t="s">
        <v>979</v>
      </c>
      <c r="H284" s="190" t="s">
        <v>308</v>
      </c>
      <c r="I284" t="s">
        <v>309</v>
      </c>
      <c r="J284" t="s">
        <v>309</v>
      </c>
      <c r="K284" t="s">
        <v>368</v>
      </c>
    </row>
    <row r="285" spans="1:11" x14ac:dyDescent="0.3">
      <c r="A285" s="10">
        <v>217</v>
      </c>
      <c r="B285" t="s">
        <v>698</v>
      </c>
      <c r="C285" t="s">
        <v>699</v>
      </c>
      <c r="D285" t="s">
        <v>700</v>
      </c>
      <c r="E285" s="163">
        <v>37126</v>
      </c>
      <c r="F285">
        <v>618383549</v>
      </c>
      <c r="G285" t="s">
        <v>701</v>
      </c>
      <c r="H285" s="190" t="s">
        <v>335</v>
      </c>
      <c r="I285" t="s">
        <v>309</v>
      </c>
      <c r="J285" t="s">
        <v>309</v>
      </c>
      <c r="K285" t="s">
        <v>702</v>
      </c>
    </row>
    <row r="286" spans="1:11" x14ac:dyDescent="0.3">
      <c r="A286" s="10">
        <v>218</v>
      </c>
      <c r="B286" t="s">
        <v>1605</v>
      </c>
      <c r="C286" t="s">
        <v>1606</v>
      </c>
      <c r="D286" t="s">
        <v>333</v>
      </c>
      <c r="E286" s="163">
        <v>36794</v>
      </c>
      <c r="F286">
        <v>663388642</v>
      </c>
      <c r="G286" t="s">
        <v>1391</v>
      </c>
      <c r="H286" s="190" t="s">
        <v>322</v>
      </c>
      <c r="I286" t="s">
        <v>309</v>
      </c>
      <c r="J286" t="s">
        <v>309</v>
      </c>
      <c r="K286" t="s">
        <v>600</v>
      </c>
    </row>
    <row r="287" spans="1:11" x14ac:dyDescent="0.3">
      <c r="A287" s="10">
        <v>219</v>
      </c>
      <c r="B287" t="s">
        <v>676</v>
      </c>
      <c r="C287" t="s">
        <v>677</v>
      </c>
      <c r="D287" t="s">
        <v>326</v>
      </c>
      <c r="E287" s="163">
        <v>37054</v>
      </c>
      <c r="F287">
        <v>685130721</v>
      </c>
      <c r="G287" t="s">
        <v>678</v>
      </c>
      <c r="H287" s="190" t="s">
        <v>341</v>
      </c>
      <c r="I287" t="s">
        <v>309</v>
      </c>
      <c r="J287" t="s">
        <v>309</v>
      </c>
      <c r="K287" t="s">
        <v>679</v>
      </c>
    </row>
    <row r="288" spans="1:11" x14ac:dyDescent="0.3">
      <c r="A288" s="10">
        <v>220</v>
      </c>
      <c r="B288" t="s">
        <v>1607</v>
      </c>
      <c r="C288" t="s">
        <v>1608</v>
      </c>
      <c r="D288" t="s">
        <v>1529</v>
      </c>
      <c r="E288" s="163">
        <v>36550</v>
      </c>
      <c r="F288">
        <v>618478950</v>
      </c>
      <c r="G288" t="s">
        <v>1409</v>
      </c>
      <c r="H288" s="190" t="s">
        <v>432</v>
      </c>
      <c r="I288" t="s">
        <v>731</v>
      </c>
      <c r="J288" t="s">
        <v>731</v>
      </c>
      <c r="K288" t="s">
        <v>1609</v>
      </c>
    </row>
    <row r="289" spans="1:11" x14ac:dyDescent="0.3">
      <c r="A289" s="10">
        <v>221</v>
      </c>
      <c r="B289" t="s">
        <v>1610</v>
      </c>
      <c r="C289" t="s">
        <v>1611</v>
      </c>
      <c r="D289" t="s">
        <v>1612</v>
      </c>
      <c r="E289" s="163">
        <v>36651</v>
      </c>
      <c r="F289">
        <v>670219547</v>
      </c>
      <c r="G289" t="s">
        <v>1613</v>
      </c>
      <c r="H289" s="190" t="s">
        <v>322</v>
      </c>
      <c r="I289" t="s">
        <v>309</v>
      </c>
      <c r="J289" t="s">
        <v>309</v>
      </c>
      <c r="K289" t="s">
        <v>600</v>
      </c>
    </row>
    <row r="290" spans="1:11" x14ac:dyDescent="0.3">
      <c r="A290" s="10">
        <v>222</v>
      </c>
      <c r="B290" t="s">
        <v>1614</v>
      </c>
      <c r="C290" t="s">
        <v>1615</v>
      </c>
      <c r="D290" t="s">
        <v>1616</v>
      </c>
      <c r="E290" s="163">
        <v>34880</v>
      </c>
      <c r="F290">
        <v>637469351</v>
      </c>
      <c r="G290" t="s">
        <v>354</v>
      </c>
      <c r="H290" s="190" t="s">
        <v>315</v>
      </c>
      <c r="I290" t="s">
        <v>316</v>
      </c>
      <c r="J290" t="s">
        <v>309</v>
      </c>
      <c r="K290" t="s">
        <v>355</v>
      </c>
    </row>
    <row r="291" spans="1:11" x14ac:dyDescent="0.3">
      <c r="A291" s="10">
        <v>223</v>
      </c>
      <c r="B291" t="s">
        <v>1617</v>
      </c>
      <c r="C291" t="s">
        <v>1618</v>
      </c>
      <c r="D291" t="s">
        <v>391</v>
      </c>
      <c r="E291" s="163">
        <v>35994</v>
      </c>
      <c r="F291">
        <v>608553806</v>
      </c>
      <c r="G291" t="s">
        <v>1619</v>
      </c>
      <c r="H291" s="190" t="s">
        <v>308</v>
      </c>
      <c r="I291" t="s">
        <v>309</v>
      </c>
      <c r="J291" t="s">
        <v>309</v>
      </c>
      <c r="K291" t="s">
        <v>1620</v>
      </c>
    </row>
    <row r="292" spans="1:11" x14ac:dyDescent="0.3">
      <c r="A292" s="10">
        <v>224</v>
      </c>
      <c r="B292" t="s">
        <v>1621</v>
      </c>
      <c r="C292" t="s">
        <v>1618</v>
      </c>
      <c r="D292" t="s">
        <v>1622</v>
      </c>
      <c r="E292" s="163">
        <v>37656</v>
      </c>
      <c r="F292">
        <v>686772004</v>
      </c>
      <c r="G292" t="s">
        <v>1619</v>
      </c>
      <c r="H292" s="190" t="s">
        <v>308</v>
      </c>
      <c r="I292" t="s">
        <v>309</v>
      </c>
      <c r="J292" t="s">
        <v>309</v>
      </c>
      <c r="K292" t="s">
        <v>825</v>
      </c>
    </row>
    <row r="293" spans="1:11" x14ac:dyDescent="0.3">
      <c r="A293" s="10">
        <v>225</v>
      </c>
      <c r="B293" t="s">
        <v>1623</v>
      </c>
      <c r="C293" t="s">
        <v>1624</v>
      </c>
      <c r="D293" t="s">
        <v>1625</v>
      </c>
      <c r="E293" s="163">
        <v>36612</v>
      </c>
      <c r="F293">
        <v>689372112</v>
      </c>
      <c r="G293" t="s">
        <v>1626</v>
      </c>
      <c r="H293" s="190" t="s">
        <v>322</v>
      </c>
      <c r="I293" t="s">
        <v>309</v>
      </c>
      <c r="J293" t="s">
        <v>309</v>
      </c>
      <c r="K293" t="s">
        <v>600</v>
      </c>
    </row>
    <row r="294" spans="1:11" x14ac:dyDescent="0.3">
      <c r="A294" s="10">
        <v>226</v>
      </c>
      <c r="B294" t="s">
        <v>1627</v>
      </c>
      <c r="C294" t="s">
        <v>987</v>
      </c>
      <c r="D294" t="s">
        <v>333</v>
      </c>
      <c r="E294" s="163">
        <v>19182</v>
      </c>
      <c r="G294" t="s">
        <v>1628</v>
      </c>
      <c r="H294" s="190" t="s">
        <v>335</v>
      </c>
      <c r="I294" t="s">
        <v>731</v>
      </c>
      <c r="J294" t="s">
        <v>731</v>
      </c>
      <c r="K294" t="s">
        <v>1629</v>
      </c>
    </row>
    <row r="295" spans="1:11" x14ac:dyDescent="0.3">
      <c r="A295" s="10">
        <v>227</v>
      </c>
      <c r="B295" t="s">
        <v>1630</v>
      </c>
      <c r="C295" t="s">
        <v>1631</v>
      </c>
      <c r="D295" t="s">
        <v>1632</v>
      </c>
      <c r="E295" s="163">
        <v>19743</v>
      </c>
      <c r="F295">
        <v>615124583</v>
      </c>
      <c r="G295" t="s">
        <v>1633</v>
      </c>
      <c r="H295" s="190" t="s">
        <v>308</v>
      </c>
      <c r="I295" t="s">
        <v>731</v>
      </c>
      <c r="J295" t="s">
        <v>731</v>
      </c>
      <c r="K295" t="s">
        <v>1634</v>
      </c>
    </row>
    <row r="296" spans="1:11" x14ac:dyDescent="0.3">
      <c r="A296" s="10">
        <v>228</v>
      </c>
      <c r="B296" t="s">
        <v>1635</v>
      </c>
      <c r="C296" t="s">
        <v>1636</v>
      </c>
      <c r="D296" t="s">
        <v>1594</v>
      </c>
      <c r="E296" s="163">
        <v>19533</v>
      </c>
      <c r="F296">
        <v>610209706</v>
      </c>
      <c r="G296" t="s">
        <v>1637</v>
      </c>
      <c r="H296" s="190" t="s">
        <v>432</v>
      </c>
      <c r="I296" t="s">
        <v>309</v>
      </c>
      <c r="J296" t="s">
        <v>309</v>
      </c>
      <c r="K296" t="s">
        <v>1008</v>
      </c>
    </row>
    <row r="297" spans="1:11" x14ac:dyDescent="0.3">
      <c r="A297" s="10">
        <v>229</v>
      </c>
      <c r="B297" t="s">
        <v>1638</v>
      </c>
      <c r="C297" t="s">
        <v>1639</v>
      </c>
      <c r="D297" t="s">
        <v>581</v>
      </c>
      <c r="E297" s="163">
        <v>21341</v>
      </c>
      <c r="F297">
        <v>676866800</v>
      </c>
      <c r="G297" t="s">
        <v>582</v>
      </c>
      <c r="H297" s="190" t="s">
        <v>432</v>
      </c>
      <c r="I297" t="s">
        <v>309</v>
      </c>
      <c r="J297" t="s">
        <v>309</v>
      </c>
      <c r="K297" t="s">
        <v>583</v>
      </c>
    </row>
    <row r="298" spans="1:11" x14ac:dyDescent="0.3">
      <c r="A298" s="10">
        <v>230</v>
      </c>
      <c r="B298" t="s">
        <v>1640</v>
      </c>
      <c r="C298" t="s">
        <v>1641</v>
      </c>
      <c r="D298" t="s">
        <v>1642</v>
      </c>
      <c r="E298" s="163">
        <v>22236</v>
      </c>
      <c r="F298">
        <v>670219547</v>
      </c>
      <c r="G298" t="s">
        <v>1613</v>
      </c>
      <c r="H298" s="190" t="s">
        <v>322</v>
      </c>
      <c r="I298" t="s">
        <v>309</v>
      </c>
      <c r="J298" t="s">
        <v>309</v>
      </c>
      <c r="K298" t="s">
        <v>600</v>
      </c>
    </row>
    <row r="299" spans="1:11" x14ac:dyDescent="0.3">
      <c r="A299" s="10">
        <v>231</v>
      </c>
      <c r="B299" t="s">
        <v>666</v>
      </c>
      <c r="C299" t="s">
        <v>667</v>
      </c>
      <c r="D299" t="s">
        <v>668</v>
      </c>
      <c r="E299" s="163">
        <v>21986</v>
      </c>
      <c r="F299">
        <v>696181928</v>
      </c>
      <c r="G299" t="s">
        <v>669</v>
      </c>
      <c r="H299" s="190" t="s">
        <v>341</v>
      </c>
      <c r="I299" t="s">
        <v>309</v>
      </c>
      <c r="J299" t="s">
        <v>309</v>
      </c>
      <c r="K299" t="s">
        <v>664</v>
      </c>
    </row>
    <row r="300" spans="1:11" x14ac:dyDescent="0.3">
      <c r="A300" s="10">
        <v>232</v>
      </c>
      <c r="B300" t="s">
        <v>1643</v>
      </c>
      <c r="C300" t="s">
        <v>1644</v>
      </c>
      <c r="D300" t="s">
        <v>1645</v>
      </c>
      <c r="E300" s="163">
        <v>20717</v>
      </c>
      <c r="F300">
        <v>630646531</v>
      </c>
      <c r="G300" t="s">
        <v>1646</v>
      </c>
      <c r="H300" s="190" t="s">
        <v>396</v>
      </c>
      <c r="I300" t="s">
        <v>731</v>
      </c>
      <c r="J300" t="s">
        <v>731</v>
      </c>
      <c r="K300" t="s">
        <v>1647</v>
      </c>
    </row>
    <row r="301" spans="1:11" x14ac:dyDescent="0.3">
      <c r="A301" s="10">
        <v>233</v>
      </c>
      <c r="B301" t="s">
        <v>592</v>
      </c>
      <c r="C301" t="s">
        <v>590</v>
      </c>
      <c r="D301" t="s">
        <v>593</v>
      </c>
      <c r="E301" s="163">
        <v>23245</v>
      </c>
      <c r="F301">
        <v>667511958</v>
      </c>
      <c r="G301" t="s">
        <v>594</v>
      </c>
      <c r="H301" s="190" t="s">
        <v>322</v>
      </c>
      <c r="I301" t="s">
        <v>309</v>
      </c>
      <c r="J301" t="s">
        <v>309</v>
      </c>
      <c r="K301" t="s">
        <v>595</v>
      </c>
    </row>
    <row r="302" spans="1:11" x14ac:dyDescent="0.3">
      <c r="A302" s="10">
        <v>234</v>
      </c>
      <c r="B302" t="s">
        <v>1648</v>
      </c>
      <c r="C302" t="s">
        <v>1649</v>
      </c>
      <c r="D302" t="s">
        <v>1650</v>
      </c>
      <c r="E302" s="163">
        <v>27619</v>
      </c>
      <c r="F302">
        <v>678589480</v>
      </c>
      <c r="G302" t="s">
        <v>1651</v>
      </c>
      <c r="H302" s="190" t="s">
        <v>432</v>
      </c>
      <c r="I302" t="s">
        <v>731</v>
      </c>
      <c r="J302" t="s">
        <v>731</v>
      </c>
    </row>
    <row r="303" spans="1:11" x14ac:dyDescent="0.3">
      <c r="A303" s="10">
        <v>235</v>
      </c>
      <c r="B303" t="s">
        <v>417</v>
      </c>
      <c r="C303" t="s">
        <v>418</v>
      </c>
      <c r="D303" t="s">
        <v>419</v>
      </c>
      <c r="E303" s="163">
        <v>26017</v>
      </c>
      <c r="F303">
        <v>630576948</v>
      </c>
      <c r="G303" t="s">
        <v>420</v>
      </c>
      <c r="H303" s="190" t="s">
        <v>322</v>
      </c>
      <c r="I303" t="s">
        <v>309</v>
      </c>
      <c r="J303" t="s">
        <v>309</v>
      </c>
      <c r="K303" t="s">
        <v>421</v>
      </c>
    </row>
    <row r="304" spans="1:11" x14ac:dyDescent="0.3">
      <c r="A304" s="10">
        <v>236</v>
      </c>
      <c r="B304" t="s">
        <v>663</v>
      </c>
      <c r="C304" t="s">
        <v>1652</v>
      </c>
      <c r="D304" t="s">
        <v>1653</v>
      </c>
      <c r="E304" s="163">
        <v>26804</v>
      </c>
      <c r="F304">
        <v>606502244</v>
      </c>
      <c r="G304" t="s">
        <v>1654</v>
      </c>
      <c r="H304" s="190" t="s">
        <v>432</v>
      </c>
      <c r="I304" t="s">
        <v>309</v>
      </c>
      <c r="J304" t="s">
        <v>309</v>
      </c>
      <c r="K304" t="s">
        <v>664</v>
      </c>
    </row>
    <row r="305" spans="1:11" x14ac:dyDescent="0.3">
      <c r="A305" s="10">
        <v>237</v>
      </c>
      <c r="B305" t="s">
        <v>1655</v>
      </c>
      <c r="C305" t="s">
        <v>1656</v>
      </c>
      <c r="D305" t="s">
        <v>1657</v>
      </c>
      <c r="E305" s="163">
        <v>26801</v>
      </c>
      <c r="F305">
        <v>687769372</v>
      </c>
      <c r="G305" t="s">
        <v>1658</v>
      </c>
      <c r="H305" s="190" t="s">
        <v>525</v>
      </c>
      <c r="I305" t="s">
        <v>1659</v>
      </c>
      <c r="J305" t="s">
        <v>309</v>
      </c>
      <c r="K305" t="s">
        <v>1660</v>
      </c>
    </row>
    <row r="306" spans="1:11" x14ac:dyDescent="0.3">
      <c r="A306" s="10">
        <v>238</v>
      </c>
      <c r="B306" t="s">
        <v>1661</v>
      </c>
      <c r="C306" t="s">
        <v>1662</v>
      </c>
      <c r="D306" t="s">
        <v>1663</v>
      </c>
      <c r="E306" s="163">
        <v>27520</v>
      </c>
      <c r="F306">
        <v>661608564</v>
      </c>
      <c r="G306" t="s">
        <v>1664</v>
      </c>
      <c r="H306" s="190" t="s">
        <v>1665</v>
      </c>
      <c r="I306" t="s">
        <v>1666</v>
      </c>
      <c r="J306" t="s">
        <v>309</v>
      </c>
      <c r="K306" t="s">
        <v>1667</v>
      </c>
    </row>
    <row r="307" spans="1:11" x14ac:dyDescent="0.3">
      <c r="A307" s="10">
        <v>239</v>
      </c>
      <c r="B307" t="s">
        <v>398</v>
      </c>
      <c r="C307" t="s">
        <v>399</v>
      </c>
      <c r="D307" t="s">
        <v>400</v>
      </c>
      <c r="E307" s="163">
        <v>24659</v>
      </c>
      <c r="F307">
        <v>653685634</v>
      </c>
      <c r="G307" t="s">
        <v>401</v>
      </c>
      <c r="H307" s="190" t="s">
        <v>402</v>
      </c>
      <c r="I307" t="s">
        <v>403</v>
      </c>
      <c r="J307" t="s">
        <v>309</v>
      </c>
      <c r="K307" t="s">
        <v>404</v>
      </c>
    </row>
    <row r="308" spans="1:11" x14ac:dyDescent="0.3">
      <c r="A308" s="10">
        <v>240</v>
      </c>
      <c r="B308" t="s">
        <v>511</v>
      </c>
      <c r="C308" t="s">
        <v>1668</v>
      </c>
      <c r="D308" t="s">
        <v>1669</v>
      </c>
      <c r="E308" s="163">
        <v>28320</v>
      </c>
      <c r="F308">
        <v>622888396</v>
      </c>
      <c r="G308" t="s">
        <v>1670</v>
      </c>
      <c r="H308" s="190" t="s">
        <v>426</v>
      </c>
      <c r="I308" t="s">
        <v>309</v>
      </c>
      <c r="J308" t="s">
        <v>309</v>
      </c>
      <c r="K308" t="s">
        <v>1671</v>
      </c>
    </row>
    <row r="309" spans="1:11" x14ac:dyDescent="0.3">
      <c r="A309" s="10">
        <v>241</v>
      </c>
      <c r="B309" t="s">
        <v>1672</v>
      </c>
      <c r="C309" t="s">
        <v>578</v>
      </c>
      <c r="D309" t="s">
        <v>1673</v>
      </c>
      <c r="E309" s="163">
        <v>27954</v>
      </c>
      <c r="F309">
        <v>679170354</v>
      </c>
      <c r="G309" t="s">
        <v>1674</v>
      </c>
      <c r="H309" s="190" t="s">
        <v>396</v>
      </c>
      <c r="I309" t="s">
        <v>309</v>
      </c>
      <c r="J309" t="s">
        <v>309</v>
      </c>
      <c r="K309" t="s">
        <v>1675</v>
      </c>
    </row>
    <row r="310" spans="1:11" x14ac:dyDescent="0.3">
      <c r="A310" s="10">
        <v>242</v>
      </c>
      <c r="B310" t="s">
        <v>468</v>
      </c>
      <c r="C310" t="s">
        <v>1676</v>
      </c>
      <c r="D310" t="s">
        <v>1677</v>
      </c>
      <c r="E310" s="163">
        <v>28446</v>
      </c>
      <c r="F310">
        <v>661386946</v>
      </c>
      <c r="G310" t="s">
        <v>1678</v>
      </c>
      <c r="H310" s="190" t="s">
        <v>470</v>
      </c>
      <c r="I310" t="s">
        <v>471</v>
      </c>
      <c r="J310" t="s">
        <v>309</v>
      </c>
      <c r="K310" t="s">
        <v>1679</v>
      </c>
    </row>
    <row r="311" spans="1:11" x14ac:dyDescent="0.3">
      <c r="A311" s="10">
        <v>243</v>
      </c>
      <c r="B311" t="s">
        <v>519</v>
      </c>
      <c r="C311" t="s">
        <v>520</v>
      </c>
      <c r="D311" t="s">
        <v>492</v>
      </c>
      <c r="E311" s="163">
        <v>28840</v>
      </c>
      <c r="F311">
        <v>646200837</v>
      </c>
      <c r="G311" t="s">
        <v>521</v>
      </c>
      <c r="H311" s="190" t="s">
        <v>470</v>
      </c>
      <c r="I311" t="s">
        <v>471</v>
      </c>
      <c r="J311" t="s">
        <v>309</v>
      </c>
      <c r="K311" t="s">
        <v>522</v>
      </c>
    </row>
    <row r="312" spans="1:11" x14ac:dyDescent="0.3">
      <c r="A312" s="10">
        <v>244</v>
      </c>
      <c r="B312" t="s">
        <v>1680</v>
      </c>
      <c r="C312" t="s">
        <v>1681</v>
      </c>
      <c r="D312" t="s">
        <v>1682</v>
      </c>
      <c r="E312" s="163">
        <v>28607</v>
      </c>
      <c r="F312">
        <v>619868891</v>
      </c>
      <c r="G312" t="s">
        <v>1683</v>
      </c>
      <c r="H312" s="190" t="s">
        <v>470</v>
      </c>
      <c r="I312" t="s">
        <v>471</v>
      </c>
      <c r="J312" t="s">
        <v>309</v>
      </c>
      <c r="K312" t="s">
        <v>1684</v>
      </c>
    </row>
    <row r="313" spans="1:11" x14ac:dyDescent="0.3">
      <c r="A313" s="10">
        <v>245</v>
      </c>
      <c r="B313" t="s">
        <v>472</v>
      </c>
      <c r="C313" t="s">
        <v>473</v>
      </c>
      <c r="D313" t="s">
        <v>474</v>
      </c>
      <c r="E313" s="163">
        <v>28674</v>
      </c>
      <c r="F313">
        <v>661461561</v>
      </c>
      <c r="G313" t="s">
        <v>469</v>
      </c>
      <c r="H313" s="190" t="s">
        <v>470</v>
      </c>
      <c r="I313" t="s">
        <v>1686</v>
      </c>
      <c r="J313" t="s">
        <v>731</v>
      </c>
      <c r="K313" t="s">
        <v>475</v>
      </c>
    </row>
    <row r="314" spans="1:11" x14ac:dyDescent="0.3">
      <c r="A314" s="10">
        <v>246</v>
      </c>
      <c r="B314" t="s">
        <v>1687</v>
      </c>
      <c r="C314" t="s">
        <v>1688</v>
      </c>
      <c r="D314" t="s">
        <v>95</v>
      </c>
      <c r="E314" s="163">
        <v>28767</v>
      </c>
      <c r="F314">
        <v>630172006</v>
      </c>
      <c r="G314" t="s">
        <v>1683</v>
      </c>
      <c r="H314" s="190" t="s">
        <v>470</v>
      </c>
      <c r="I314" t="s">
        <v>471</v>
      </c>
      <c r="J314" t="s">
        <v>309</v>
      </c>
      <c r="K314" t="s">
        <v>1689</v>
      </c>
    </row>
    <row r="315" spans="1:11" x14ac:dyDescent="0.3">
      <c r="A315" s="10">
        <v>247</v>
      </c>
      <c r="B315" t="s">
        <v>577</v>
      </c>
      <c r="C315" t="s">
        <v>1690</v>
      </c>
      <c r="D315" t="s">
        <v>1691</v>
      </c>
      <c r="E315" s="163">
        <v>29305</v>
      </c>
      <c r="F315">
        <v>679170354</v>
      </c>
      <c r="G315" t="s">
        <v>1692</v>
      </c>
      <c r="H315" s="190" t="s">
        <v>396</v>
      </c>
      <c r="I315" t="s">
        <v>731</v>
      </c>
      <c r="J315" t="s">
        <v>731</v>
      </c>
      <c r="K315" t="s">
        <v>1693</v>
      </c>
    </row>
    <row r="316" spans="1:11" x14ac:dyDescent="0.3">
      <c r="A316" s="10">
        <v>248</v>
      </c>
      <c r="B316" t="s">
        <v>1694</v>
      </c>
      <c r="C316" t="s">
        <v>1695</v>
      </c>
      <c r="D316" t="s">
        <v>1696</v>
      </c>
      <c r="E316" s="163">
        <v>29833</v>
      </c>
      <c r="F316">
        <v>679109496</v>
      </c>
      <c r="G316" t="s">
        <v>1670</v>
      </c>
      <c r="H316" s="190" t="s">
        <v>426</v>
      </c>
      <c r="I316" t="s">
        <v>309</v>
      </c>
      <c r="J316" t="s">
        <v>309</v>
      </c>
      <c r="K316" t="s">
        <v>1697</v>
      </c>
    </row>
    <row r="317" spans="1:11" x14ac:dyDescent="0.3">
      <c r="A317" s="10">
        <v>249</v>
      </c>
      <c r="B317" t="s">
        <v>1698</v>
      </c>
      <c r="C317" t="s">
        <v>1699</v>
      </c>
      <c r="D317" t="s">
        <v>450</v>
      </c>
      <c r="E317" s="163">
        <v>30940</v>
      </c>
      <c r="F317">
        <v>647354631</v>
      </c>
      <c r="G317" t="s">
        <v>1700</v>
      </c>
      <c r="H317" s="190" t="s">
        <v>432</v>
      </c>
      <c r="I317" t="s">
        <v>309</v>
      </c>
      <c r="J317" t="s">
        <v>309</v>
      </c>
      <c r="K317" t="s">
        <v>1522</v>
      </c>
    </row>
    <row r="318" spans="1:11" x14ac:dyDescent="0.3">
      <c r="A318" s="10">
        <v>250</v>
      </c>
      <c r="B318" t="s">
        <v>304</v>
      </c>
      <c r="C318" t="s">
        <v>305</v>
      </c>
      <c r="D318" t="s">
        <v>306</v>
      </c>
      <c r="E318" s="163">
        <v>31063</v>
      </c>
      <c r="F318">
        <v>626047277</v>
      </c>
      <c r="G318" t="s">
        <v>307</v>
      </c>
      <c r="H318" s="190" t="s">
        <v>308</v>
      </c>
      <c r="I318" t="s">
        <v>309</v>
      </c>
      <c r="J318" t="s">
        <v>309</v>
      </c>
      <c r="K318" t="s">
        <v>310</v>
      </c>
    </row>
    <row r="319" spans="1:11" x14ac:dyDescent="0.3">
      <c r="A319" s="10">
        <v>251</v>
      </c>
      <c r="B319" t="s">
        <v>1701</v>
      </c>
      <c r="C319" t="s">
        <v>1702</v>
      </c>
      <c r="D319" t="s">
        <v>1703</v>
      </c>
      <c r="E319" s="163">
        <v>31281</v>
      </c>
      <c r="F319">
        <v>683385943</v>
      </c>
      <c r="G319" t="s">
        <v>1704</v>
      </c>
      <c r="H319" s="190" t="s">
        <v>396</v>
      </c>
      <c r="I319" t="s">
        <v>731</v>
      </c>
      <c r="J319" t="s">
        <v>731</v>
      </c>
      <c r="K319" t="s">
        <v>1558</v>
      </c>
    </row>
    <row r="320" spans="1:11" x14ac:dyDescent="0.3">
      <c r="A320" s="10">
        <v>252</v>
      </c>
      <c r="B320" t="s">
        <v>434</v>
      </c>
      <c r="C320" t="s">
        <v>435</v>
      </c>
      <c r="D320" t="s">
        <v>436</v>
      </c>
      <c r="E320" s="163">
        <v>30247</v>
      </c>
      <c r="F320">
        <v>652486464</v>
      </c>
      <c r="G320" t="s">
        <v>437</v>
      </c>
      <c r="H320" s="190" t="s">
        <v>308</v>
      </c>
      <c r="I320" t="s">
        <v>309</v>
      </c>
      <c r="J320" t="s">
        <v>309</v>
      </c>
      <c r="K320" t="s">
        <v>438</v>
      </c>
    </row>
    <row r="321" spans="1:11" x14ac:dyDescent="0.3">
      <c r="A321" s="10">
        <v>253</v>
      </c>
      <c r="B321" t="s">
        <v>1705</v>
      </c>
      <c r="C321" t="s">
        <v>1706</v>
      </c>
      <c r="D321" t="s">
        <v>362</v>
      </c>
      <c r="E321" s="163">
        <v>22909</v>
      </c>
      <c r="F321">
        <v>680222294</v>
      </c>
      <c r="G321" t="s">
        <v>1707</v>
      </c>
      <c r="H321" s="190" t="s">
        <v>322</v>
      </c>
      <c r="I321" t="s">
        <v>309</v>
      </c>
      <c r="J321" t="s">
        <v>309</v>
      </c>
      <c r="K321" t="s">
        <v>1708</v>
      </c>
    </row>
    <row r="322" spans="1:11" x14ac:dyDescent="0.3">
      <c r="A322" s="10">
        <v>254</v>
      </c>
      <c r="B322" t="s">
        <v>439</v>
      </c>
      <c r="C322" t="s">
        <v>440</v>
      </c>
      <c r="D322" t="s">
        <v>345</v>
      </c>
      <c r="E322" s="163">
        <v>22762</v>
      </c>
      <c r="F322">
        <v>676161003</v>
      </c>
      <c r="G322" t="s">
        <v>441</v>
      </c>
      <c r="H322" s="190" t="s">
        <v>432</v>
      </c>
      <c r="I322" t="s">
        <v>309</v>
      </c>
      <c r="J322" t="s">
        <v>309</v>
      </c>
      <c r="K322" t="s">
        <v>442</v>
      </c>
    </row>
    <row r="323" spans="1:11" x14ac:dyDescent="0.3">
      <c r="A323" s="10">
        <v>255</v>
      </c>
      <c r="B323" t="s">
        <v>1709</v>
      </c>
      <c r="C323" t="s">
        <v>1710</v>
      </c>
      <c r="D323" t="s">
        <v>1711</v>
      </c>
      <c r="E323" s="163">
        <v>21535</v>
      </c>
      <c r="F323">
        <v>676840792</v>
      </c>
      <c r="G323" t="s">
        <v>1712</v>
      </c>
      <c r="H323" s="190" t="s">
        <v>322</v>
      </c>
      <c r="I323" t="s">
        <v>309</v>
      </c>
      <c r="J323" t="s">
        <v>309</v>
      </c>
      <c r="K323" t="s">
        <v>764</v>
      </c>
    </row>
    <row r="324" spans="1:11" x14ac:dyDescent="0.3">
      <c r="A324" s="10">
        <v>256</v>
      </c>
      <c r="B324" t="s">
        <v>443</v>
      </c>
      <c r="C324" t="s">
        <v>444</v>
      </c>
      <c r="D324" t="s">
        <v>362</v>
      </c>
      <c r="E324" s="163">
        <v>17846</v>
      </c>
      <c r="F324">
        <v>645807774</v>
      </c>
      <c r="G324" t="s">
        <v>445</v>
      </c>
      <c r="H324" s="190" t="s">
        <v>402</v>
      </c>
      <c r="I324" t="s">
        <v>446</v>
      </c>
      <c r="J324" t="s">
        <v>309</v>
      </c>
      <c r="K324" t="s">
        <v>447</v>
      </c>
    </row>
    <row r="325" spans="1:11" x14ac:dyDescent="0.3">
      <c r="A325" s="10">
        <v>257</v>
      </c>
      <c r="B325" t="s">
        <v>1713</v>
      </c>
      <c r="C325" t="s">
        <v>1714</v>
      </c>
      <c r="D325" t="s">
        <v>1520</v>
      </c>
      <c r="E325" s="163">
        <v>21785</v>
      </c>
      <c r="F325">
        <v>693808645</v>
      </c>
      <c r="G325" t="s">
        <v>1715</v>
      </c>
      <c r="H325" s="190" t="s">
        <v>396</v>
      </c>
      <c r="I325" t="s">
        <v>309</v>
      </c>
      <c r="J325" t="s">
        <v>309</v>
      </c>
      <c r="K325" t="s">
        <v>1716</v>
      </c>
    </row>
    <row r="326" spans="1:11" x14ac:dyDescent="0.3">
      <c r="A326" s="10">
        <v>258</v>
      </c>
      <c r="B326" t="s">
        <v>1717</v>
      </c>
      <c r="C326" t="s">
        <v>1718</v>
      </c>
      <c r="D326" t="s">
        <v>1719</v>
      </c>
      <c r="E326" s="163">
        <v>19957</v>
      </c>
      <c r="F326">
        <v>967508191</v>
      </c>
      <c r="G326" t="s">
        <v>1720</v>
      </c>
      <c r="H326" s="190" t="s">
        <v>322</v>
      </c>
      <c r="I326" t="s">
        <v>731</v>
      </c>
      <c r="J326" t="s">
        <v>731</v>
      </c>
      <c r="K326" t="s">
        <v>1721</v>
      </c>
    </row>
    <row r="327" spans="1:11" x14ac:dyDescent="0.3">
      <c r="A327" s="10">
        <v>259</v>
      </c>
      <c r="B327" t="s">
        <v>1722</v>
      </c>
      <c r="C327" t="s">
        <v>1723</v>
      </c>
      <c r="D327" t="s">
        <v>603</v>
      </c>
      <c r="E327" s="163">
        <v>21669</v>
      </c>
      <c r="F327">
        <v>617363151</v>
      </c>
      <c r="G327" t="s">
        <v>1724</v>
      </c>
      <c r="H327" s="190" t="s">
        <v>341</v>
      </c>
      <c r="I327" t="s">
        <v>309</v>
      </c>
      <c r="J327" t="s">
        <v>309</v>
      </c>
      <c r="K327" t="s">
        <v>1725</v>
      </c>
    </row>
    <row r="328" spans="1:11" x14ac:dyDescent="0.3">
      <c r="A328" s="10">
        <v>260</v>
      </c>
      <c r="B328" t="s">
        <v>1726</v>
      </c>
      <c r="C328" t="s">
        <v>1727</v>
      </c>
      <c r="D328" t="s">
        <v>1728</v>
      </c>
      <c r="E328" s="163">
        <v>22483</v>
      </c>
      <c r="F328">
        <v>626743512</v>
      </c>
      <c r="G328" t="s">
        <v>1729</v>
      </c>
      <c r="H328" s="190" t="s">
        <v>341</v>
      </c>
      <c r="I328" t="s">
        <v>309</v>
      </c>
      <c r="J328" t="s">
        <v>309</v>
      </c>
      <c r="K328" t="s">
        <v>1730</v>
      </c>
    </row>
    <row r="329" spans="1:11" x14ac:dyDescent="0.3">
      <c r="A329" s="10">
        <v>261</v>
      </c>
      <c r="B329" t="s">
        <v>1731</v>
      </c>
      <c r="C329" t="s">
        <v>1732</v>
      </c>
      <c r="D329" t="s">
        <v>1733</v>
      </c>
      <c r="E329" s="163">
        <v>22146</v>
      </c>
      <c r="F329">
        <v>62054456</v>
      </c>
      <c r="G329" t="s">
        <v>1729</v>
      </c>
      <c r="H329" s="190" t="s">
        <v>341</v>
      </c>
      <c r="I329" t="s">
        <v>309</v>
      </c>
      <c r="J329" t="s">
        <v>309</v>
      </c>
      <c r="K329" t="s">
        <v>1734</v>
      </c>
    </row>
    <row r="330" spans="1:11" x14ac:dyDescent="0.3">
      <c r="A330" s="10">
        <v>262</v>
      </c>
      <c r="B330" t="s">
        <v>1735</v>
      </c>
      <c r="C330" t="s">
        <v>1736</v>
      </c>
      <c r="D330" t="s">
        <v>1570</v>
      </c>
      <c r="E330" s="163">
        <v>21931</v>
      </c>
      <c r="F330">
        <v>686670618</v>
      </c>
      <c r="G330" t="s">
        <v>1737</v>
      </c>
      <c r="H330" s="190" t="s">
        <v>322</v>
      </c>
      <c r="I330" t="s">
        <v>309</v>
      </c>
      <c r="J330" t="s">
        <v>309</v>
      </c>
      <c r="K330" t="s">
        <v>1738</v>
      </c>
    </row>
    <row r="331" spans="1:11" x14ac:dyDescent="0.3">
      <c r="A331" s="10">
        <v>263</v>
      </c>
      <c r="B331" t="s">
        <v>503</v>
      </c>
      <c r="C331" t="s">
        <v>504</v>
      </c>
      <c r="D331" t="s">
        <v>147</v>
      </c>
      <c r="E331" s="163">
        <v>25298</v>
      </c>
      <c r="F331">
        <v>606832940</v>
      </c>
      <c r="G331" t="s">
        <v>505</v>
      </c>
      <c r="H331" s="190" t="s">
        <v>341</v>
      </c>
      <c r="I331" t="s">
        <v>731</v>
      </c>
      <c r="J331" t="s">
        <v>731</v>
      </c>
      <c r="K331" t="s">
        <v>506</v>
      </c>
    </row>
    <row r="332" spans="1:11" x14ac:dyDescent="0.3">
      <c r="A332" s="10">
        <v>264</v>
      </c>
      <c r="B332" t="s">
        <v>1739</v>
      </c>
      <c r="C332" t="s">
        <v>1740</v>
      </c>
      <c r="D332" t="s">
        <v>1741</v>
      </c>
      <c r="E332" s="163">
        <v>26303</v>
      </c>
      <c r="F332">
        <v>629107065</v>
      </c>
      <c r="G332" t="s">
        <v>1742</v>
      </c>
      <c r="H332" s="190" t="s">
        <v>1743</v>
      </c>
      <c r="I332" t="s">
        <v>1744</v>
      </c>
      <c r="J332" t="s">
        <v>309</v>
      </c>
      <c r="K332" t="s">
        <v>1745</v>
      </c>
    </row>
    <row r="333" spans="1:11" x14ac:dyDescent="0.3">
      <c r="A333" s="10">
        <v>265</v>
      </c>
      <c r="B333" t="s">
        <v>1746</v>
      </c>
      <c r="C333" t="s">
        <v>1747</v>
      </c>
      <c r="D333" t="s">
        <v>1748</v>
      </c>
      <c r="E333" s="163">
        <v>26976</v>
      </c>
      <c r="F333">
        <v>667373494</v>
      </c>
      <c r="G333" t="s">
        <v>1749</v>
      </c>
      <c r="H333" s="190" t="s">
        <v>426</v>
      </c>
      <c r="I333" t="s">
        <v>731</v>
      </c>
      <c r="J333" t="s">
        <v>731</v>
      </c>
      <c r="K333" t="s">
        <v>1750</v>
      </c>
    </row>
    <row r="334" spans="1:11" x14ac:dyDescent="0.3">
      <c r="A334" s="10">
        <v>266</v>
      </c>
      <c r="B334" t="s">
        <v>448</v>
      </c>
      <c r="C334" t="s">
        <v>449</v>
      </c>
      <c r="D334" t="s">
        <v>450</v>
      </c>
      <c r="E334" s="163">
        <v>29890</v>
      </c>
      <c r="F334">
        <v>659240481</v>
      </c>
      <c r="G334" t="s">
        <v>451</v>
      </c>
      <c r="H334" s="190" t="s">
        <v>402</v>
      </c>
      <c r="I334" t="s">
        <v>309</v>
      </c>
      <c r="J334" t="s">
        <v>309</v>
      </c>
      <c r="K334" t="s">
        <v>452</v>
      </c>
    </row>
    <row r="335" spans="1:11" x14ac:dyDescent="0.3">
      <c r="A335" s="10">
        <v>267</v>
      </c>
      <c r="B335" t="s">
        <v>1751</v>
      </c>
      <c r="C335" t="s">
        <v>1752</v>
      </c>
      <c r="D335" t="s">
        <v>382</v>
      </c>
      <c r="E335" s="163">
        <v>25391</v>
      </c>
      <c r="F335">
        <v>667598150</v>
      </c>
      <c r="G335" t="s">
        <v>1753</v>
      </c>
      <c r="H335" s="190" t="s">
        <v>335</v>
      </c>
      <c r="I335" t="s">
        <v>309</v>
      </c>
      <c r="J335" t="s">
        <v>309</v>
      </c>
      <c r="K335" t="s">
        <v>383</v>
      </c>
    </row>
    <row r="336" spans="1:11" x14ac:dyDescent="0.3">
      <c r="A336" s="10">
        <v>268</v>
      </c>
      <c r="B336" t="s">
        <v>1754</v>
      </c>
      <c r="C336" t="s">
        <v>1755</v>
      </c>
      <c r="D336" t="s">
        <v>164</v>
      </c>
      <c r="E336" s="163">
        <v>26000</v>
      </c>
      <c r="F336">
        <v>629558921</v>
      </c>
      <c r="G336" t="s">
        <v>1756</v>
      </c>
      <c r="H336" s="190" t="s">
        <v>432</v>
      </c>
      <c r="I336" t="s">
        <v>309</v>
      </c>
      <c r="J336" t="s">
        <v>309</v>
      </c>
      <c r="K336" t="s">
        <v>1757</v>
      </c>
    </row>
    <row r="337" spans="1:11" x14ac:dyDescent="0.3">
      <c r="A337" s="10">
        <v>269</v>
      </c>
      <c r="B337" t="s">
        <v>1758</v>
      </c>
      <c r="C337" t="s">
        <v>1759</v>
      </c>
      <c r="D337" t="s">
        <v>1331</v>
      </c>
      <c r="E337" s="163">
        <v>26271</v>
      </c>
      <c r="F337">
        <v>650959660</v>
      </c>
      <c r="G337" t="s">
        <v>1760</v>
      </c>
      <c r="H337" s="190" t="s">
        <v>432</v>
      </c>
      <c r="I337" t="s">
        <v>309</v>
      </c>
      <c r="J337" t="s">
        <v>309</v>
      </c>
      <c r="K337" t="s">
        <v>454</v>
      </c>
    </row>
    <row r="338" spans="1:11" x14ac:dyDescent="0.3">
      <c r="A338" s="10">
        <v>270</v>
      </c>
      <c r="B338" t="s">
        <v>1761</v>
      </c>
      <c r="C338" t="s">
        <v>1762</v>
      </c>
      <c r="D338" t="s">
        <v>1763</v>
      </c>
      <c r="E338" s="163">
        <v>24535</v>
      </c>
      <c r="F338">
        <v>647418463</v>
      </c>
      <c r="G338" t="s">
        <v>1764</v>
      </c>
      <c r="H338" s="190" t="s">
        <v>378</v>
      </c>
      <c r="I338" t="s">
        <v>379</v>
      </c>
      <c r="J338" t="s">
        <v>309</v>
      </c>
      <c r="K338" t="s">
        <v>1765</v>
      </c>
    </row>
    <row r="339" spans="1:11" x14ac:dyDescent="0.3">
      <c r="A339" s="10">
        <v>271</v>
      </c>
      <c r="B339" t="s">
        <v>1766</v>
      </c>
      <c r="C339" t="s">
        <v>1767</v>
      </c>
      <c r="D339" t="s">
        <v>1768</v>
      </c>
      <c r="E339" s="163">
        <v>25970</v>
      </c>
      <c r="F339">
        <v>659393161</v>
      </c>
      <c r="G339" t="s">
        <v>1769</v>
      </c>
      <c r="H339" s="190" t="s">
        <v>396</v>
      </c>
      <c r="I339" t="s">
        <v>309</v>
      </c>
      <c r="J339" t="s">
        <v>309</v>
      </c>
      <c r="K339" t="s">
        <v>1770</v>
      </c>
    </row>
    <row r="340" spans="1:11" x14ac:dyDescent="0.3">
      <c r="A340" s="10">
        <v>272</v>
      </c>
      <c r="B340" t="s">
        <v>1771</v>
      </c>
      <c r="C340" t="s">
        <v>1772</v>
      </c>
      <c r="D340" t="s">
        <v>1773</v>
      </c>
      <c r="E340" s="163">
        <v>28999</v>
      </c>
      <c r="F340">
        <v>617694590</v>
      </c>
      <c r="G340" t="s">
        <v>1774</v>
      </c>
      <c r="H340" s="190" t="s">
        <v>396</v>
      </c>
      <c r="I340" t="s">
        <v>309</v>
      </c>
      <c r="J340" t="s">
        <v>309</v>
      </c>
      <c r="K340" t="s">
        <v>1775</v>
      </c>
    </row>
    <row r="341" spans="1:11" x14ac:dyDescent="0.3">
      <c r="A341" s="10">
        <v>273</v>
      </c>
      <c r="B341" t="s">
        <v>1776</v>
      </c>
      <c r="C341" t="s">
        <v>1777</v>
      </c>
      <c r="D341" t="s">
        <v>1778</v>
      </c>
      <c r="E341" s="163">
        <v>29839</v>
      </c>
      <c r="F341">
        <v>697588384</v>
      </c>
      <c r="G341" t="s">
        <v>1493</v>
      </c>
      <c r="H341" s="190">
        <v>28002</v>
      </c>
      <c r="I341" t="s">
        <v>1779</v>
      </c>
      <c r="J341" t="s">
        <v>1090</v>
      </c>
      <c r="K341" t="s">
        <v>1494</v>
      </c>
    </row>
    <row r="342" spans="1:11" x14ac:dyDescent="0.3">
      <c r="A342" s="10">
        <v>274</v>
      </c>
      <c r="B342" t="s">
        <v>1787</v>
      </c>
      <c r="C342" t="s">
        <v>1788</v>
      </c>
      <c r="D342" t="s">
        <v>1789</v>
      </c>
      <c r="E342" s="163">
        <v>23142</v>
      </c>
      <c r="F342" t="s">
        <v>1790</v>
      </c>
      <c r="G342" s="190" t="s">
        <v>1791</v>
      </c>
      <c r="H342" s="190" t="s">
        <v>335</v>
      </c>
      <c r="I342" s="190" t="s">
        <v>731</v>
      </c>
      <c r="J342" s="190" t="s">
        <v>731</v>
      </c>
      <c r="K342" s="190" t="s">
        <v>1892</v>
      </c>
    </row>
    <row r="343" spans="1:11" x14ac:dyDescent="0.3">
      <c r="A343" s="10">
        <v>275</v>
      </c>
      <c r="B343" t="s">
        <v>1792</v>
      </c>
      <c r="C343" t="s">
        <v>1793</v>
      </c>
      <c r="D343" t="s">
        <v>1794</v>
      </c>
      <c r="E343" s="163">
        <v>26455</v>
      </c>
      <c r="F343">
        <v>686986282</v>
      </c>
      <c r="G343" s="190" t="s">
        <v>1795</v>
      </c>
      <c r="H343" s="190" t="s">
        <v>335</v>
      </c>
      <c r="I343" s="190" t="s">
        <v>731</v>
      </c>
      <c r="J343" s="190" t="s">
        <v>731</v>
      </c>
      <c r="K343" s="190" t="s">
        <v>1893</v>
      </c>
    </row>
    <row r="344" spans="1:11" x14ac:dyDescent="0.3">
      <c r="A344" s="10">
        <v>276</v>
      </c>
      <c r="B344" t="s">
        <v>1796</v>
      </c>
      <c r="C344" t="s">
        <v>1797</v>
      </c>
      <c r="D344" t="s">
        <v>1798</v>
      </c>
      <c r="E344" s="163">
        <v>22844</v>
      </c>
      <c r="F344">
        <v>650634403</v>
      </c>
      <c r="G344" s="190" t="s">
        <v>1799</v>
      </c>
      <c r="H344" s="190" t="s">
        <v>322</v>
      </c>
      <c r="I344" s="190" t="s">
        <v>731</v>
      </c>
      <c r="J344" s="190" t="s">
        <v>731</v>
      </c>
      <c r="K344" s="190" t="s">
        <v>1894</v>
      </c>
    </row>
    <row r="345" spans="1:11" x14ac:dyDescent="0.3">
      <c r="A345" s="10">
        <v>277</v>
      </c>
      <c r="B345" t="s">
        <v>1800</v>
      </c>
      <c r="C345" t="s">
        <v>1801</v>
      </c>
      <c r="D345" t="s">
        <v>1556</v>
      </c>
      <c r="E345" s="163">
        <v>22172</v>
      </c>
      <c r="F345">
        <v>635595487</v>
      </c>
      <c r="G345" s="190" t="s">
        <v>1802</v>
      </c>
      <c r="H345" s="190" t="s">
        <v>335</v>
      </c>
      <c r="I345" s="190" t="s">
        <v>731</v>
      </c>
      <c r="J345" s="190" t="s">
        <v>731</v>
      </c>
      <c r="K345" s="190" t="s">
        <v>1895</v>
      </c>
    </row>
    <row r="346" spans="1:11" x14ac:dyDescent="0.3">
      <c r="A346" s="10">
        <v>278</v>
      </c>
      <c r="B346" t="s">
        <v>1803</v>
      </c>
      <c r="C346" t="s">
        <v>1804</v>
      </c>
      <c r="D346" t="s">
        <v>1805</v>
      </c>
      <c r="E346" s="163">
        <v>25514</v>
      </c>
      <c r="F346">
        <v>610667366</v>
      </c>
      <c r="G346" s="190" t="s">
        <v>1806</v>
      </c>
      <c r="H346" s="190" t="s">
        <v>335</v>
      </c>
      <c r="I346" s="190" t="s">
        <v>731</v>
      </c>
      <c r="J346" s="190" t="s">
        <v>731</v>
      </c>
      <c r="K346" s="190" t="s">
        <v>1896</v>
      </c>
    </row>
    <row r="347" spans="1:11" x14ac:dyDescent="0.3">
      <c r="A347" s="10">
        <v>279</v>
      </c>
      <c r="B347" t="s">
        <v>1807</v>
      </c>
      <c r="C347" t="s">
        <v>1808</v>
      </c>
      <c r="D347" t="s">
        <v>1809</v>
      </c>
      <c r="E347" s="163">
        <v>26060</v>
      </c>
      <c r="F347">
        <v>626567856</v>
      </c>
      <c r="G347" s="190" t="s">
        <v>1810</v>
      </c>
      <c r="H347" s="190" t="s">
        <v>322</v>
      </c>
      <c r="I347" s="190" t="s">
        <v>731</v>
      </c>
      <c r="J347" s="190" t="s">
        <v>731</v>
      </c>
      <c r="K347" s="190" t="s">
        <v>1897</v>
      </c>
    </row>
    <row r="348" spans="1:11" x14ac:dyDescent="0.3">
      <c r="A348" s="10">
        <v>280</v>
      </c>
      <c r="B348" t="s">
        <v>1811</v>
      </c>
      <c r="C348" t="s">
        <v>1812</v>
      </c>
      <c r="D348" t="s">
        <v>1813</v>
      </c>
      <c r="E348" s="163">
        <v>26659</v>
      </c>
      <c r="F348">
        <v>678552489</v>
      </c>
      <c r="G348" s="190" t="s">
        <v>1795</v>
      </c>
      <c r="H348" s="190" t="s">
        <v>335</v>
      </c>
      <c r="I348" s="190" t="s">
        <v>731</v>
      </c>
      <c r="J348" s="190" t="s">
        <v>731</v>
      </c>
      <c r="K348" s="190" t="s">
        <v>1893</v>
      </c>
    </row>
    <row r="349" spans="1:11" x14ac:dyDescent="0.3">
      <c r="A349" s="10">
        <v>281</v>
      </c>
      <c r="B349" t="s">
        <v>1814</v>
      </c>
      <c r="C349" t="s">
        <v>1815</v>
      </c>
      <c r="D349" t="s">
        <v>1816</v>
      </c>
      <c r="E349" s="163">
        <v>23318</v>
      </c>
      <c r="F349">
        <v>648147514</v>
      </c>
      <c r="G349" s="190" t="s">
        <v>1817</v>
      </c>
      <c r="H349" s="190" t="s">
        <v>496</v>
      </c>
      <c r="I349" s="190" t="s">
        <v>837</v>
      </c>
      <c r="J349" s="190" t="s">
        <v>731</v>
      </c>
      <c r="K349" s="190" t="s">
        <v>1898</v>
      </c>
    </row>
    <row r="350" spans="1:11" x14ac:dyDescent="0.3">
      <c r="A350" s="10">
        <v>282</v>
      </c>
      <c r="B350" t="s">
        <v>1818</v>
      </c>
      <c r="C350" t="s">
        <v>1819</v>
      </c>
      <c r="D350" t="s">
        <v>1820</v>
      </c>
      <c r="E350" s="163">
        <v>23017</v>
      </c>
      <c r="F350">
        <v>630543956</v>
      </c>
      <c r="G350" s="190" t="s">
        <v>1817</v>
      </c>
      <c r="H350" s="190" t="s">
        <v>496</v>
      </c>
      <c r="I350" s="190" t="s">
        <v>837</v>
      </c>
      <c r="J350" s="190" t="s">
        <v>731</v>
      </c>
      <c r="K350" s="190" t="s">
        <v>1899</v>
      </c>
    </row>
    <row r="351" spans="1:11" x14ac:dyDescent="0.3">
      <c r="A351" s="10">
        <v>283</v>
      </c>
      <c r="B351" t="s">
        <v>1821</v>
      </c>
      <c r="C351" t="s">
        <v>1822</v>
      </c>
      <c r="D351" t="s">
        <v>1823</v>
      </c>
      <c r="E351" s="163">
        <v>25636</v>
      </c>
      <c r="F351">
        <v>687908224</v>
      </c>
      <c r="G351" s="190" t="s">
        <v>1806</v>
      </c>
      <c r="H351" s="190" t="s">
        <v>335</v>
      </c>
      <c r="I351" s="190" t="s">
        <v>731</v>
      </c>
      <c r="J351" s="190" t="s">
        <v>731</v>
      </c>
      <c r="K351" s="190" t="s">
        <v>1896</v>
      </c>
    </row>
    <row r="352" spans="1:11" x14ac:dyDescent="0.3">
      <c r="A352" s="10">
        <v>284</v>
      </c>
      <c r="B352" t="s">
        <v>1824</v>
      </c>
      <c r="C352" t="s">
        <v>1825</v>
      </c>
      <c r="D352" t="s">
        <v>1794</v>
      </c>
      <c r="E352" s="163">
        <v>21714</v>
      </c>
      <c r="F352">
        <v>654078719</v>
      </c>
      <c r="G352" s="190" t="s">
        <v>1826</v>
      </c>
      <c r="H352" s="190" t="s">
        <v>396</v>
      </c>
      <c r="I352" s="190" t="s">
        <v>731</v>
      </c>
      <c r="J352" s="190" t="s">
        <v>731</v>
      </c>
      <c r="K352" s="190" t="s">
        <v>1900</v>
      </c>
    </row>
    <row r="353" spans="1:11" x14ac:dyDescent="0.3">
      <c r="A353" s="10">
        <v>285</v>
      </c>
      <c r="B353" t="s">
        <v>1827</v>
      </c>
      <c r="C353" t="s">
        <v>1828</v>
      </c>
      <c r="D353" t="s">
        <v>1829</v>
      </c>
      <c r="E353" s="163">
        <v>21374</v>
      </c>
      <c r="F353">
        <v>646650278</v>
      </c>
      <c r="G353" s="190" t="s">
        <v>1830</v>
      </c>
      <c r="H353" s="190">
        <v>2639</v>
      </c>
      <c r="I353" s="190" t="s">
        <v>1901</v>
      </c>
      <c r="J353" s="190" t="s">
        <v>731</v>
      </c>
      <c r="K353" s="190" t="s">
        <v>1902</v>
      </c>
    </row>
    <row r="354" spans="1:11" x14ac:dyDescent="0.3">
      <c r="A354" s="10">
        <v>286</v>
      </c>
      <c r="B354" t="s">
        <v>1831</v>
      </c>
      <c r="C354" t="s">
        <v>1832</v>
      </c>
      <c r="D354" t="s">
        <v>978</v>
      </c>
      <c r="E354" s="163">
        <v>31488</v>
      </c>
      <c r="F354">
        <v>616026268</v>
      </c>
      <c r="G354" s="190" t="s">
        <v>847</v>
      </c>
      <c r="H354" s="190" t="s">
        <v>308</v>
      </c>
      <c r="I354" s="190" t="s">
        <v>309</v>
      </c>
      <c r="J354" s="190" t="s">
        <v>309</v>
      </c>
      <c r="K354" s="190" t="s">
        <v>1903</v>
      </c>
    </row>
    <row r="355" spans="1:11" x14ac:dyDescent="0.3">
      <c r="A355" s="10">
        <v>287</v>
      </c>
      <c r="B355" t="s">
        <v>1833</v>
      </c>
      <c r="C355" t="s">
        <v>1834</v>
      </c>
      <c r="D355" t="s">
        <v>1835</v>
      </c>
      <c r="E355" s="163">
        <v>31488</v>
      </c>
      <c r="F355">
        <v>687664914</v>
      </c>
      <c r="G355" s="190" t="s">
        <v>847</v>
      </c>
      <c r="H355" s="190" t="s">
        <v>308</v>
      </c>
      <c r="I355" s="190" t="s">
        <v>309</v>
      </c>
      <c r="J355" s="190" t="s">
        <v>309</v>
      </c>
      <c r="K355" s="190" t="s">
        <v>1903</v>
      </c>
    </row>
    <row r="356" spans="1:11" x14ac:dyDescent="0.3">
      <c r="A356" s="10">
        <v>288</v>
      </c>
      <c r="B356" t="s">
        <v>1836</v>
      </c>
      <c r="C356" t="s">
        <v>1837</v>
      </c>
      <c r="D356" t="s">
        <v>1838</v>
      </c>
      <c r="E356" s="163">
        <v>26150</v>
      </c>
      <c r="F356">
        <v>696741841</v>
      </c>
      <c r="G356" s="190" t="s">
        <v>1839</v>
      </c>
      <c r="H356" s="190">
        <v>30800</v>
      </c>
      <c r="I356" s="190" t="s">
        <v>328</v>
      </c>
      <c r="J356" s="190" t="s">
        <v>329</v>
      </c>
      <c r="K356" s="190" t="s">
        <v>1904</v>
      </c>
    </row>
    <row r="357" spans="1:11" x14ac:dyDescent="0.3">
      <c r="A357" s="10">
        <v>289</v>
      </c>
      <c r="B357" t="s">
        <v>1840</v>
      </c>
      <c r="C357" t="s">
        <v>1841</v>
      </c>
      <c r="D357" t="s">
        <v>1126</v>
      </c>
      <c r="E357" s="163">
        <v>27783</v>
      </c>
      <c r="F357">
        <v>661235443</v>
      </c>
      <c r="G357" s="190" t="s">
        <v>1513</v>
      </c>
      <c r="H357" s="190">
        <v>2005</v>
      </c>
      <c r="I357" s="190" t="s">
        <v>309</v>
      </c>
      <c r="J357" s="190" t="s">
        <v>309</v>
      </c>
      <c r="K357" s="190" t="s">
        <v>1685</v>
      </c>
    </row>
    <row r="358" spans="1:11" x14ac:dyDescent="0.3">
      <c r="A358" s="10">
        <v>290</v>
      </c>
      <c r="B358" t="s">
        <v>1842</v>
      </c>
      <c r="C358" t="s">
        <v>1843</v>
      </c>
      <c r="D358" t="s">
        <v>603</v>
      </c>
      <c r="E358" s="163">
        <v>27139</v>
      </c>
      <c r="F358">
        <v>626492925</v>
      </c>
      <c r="G358" s="190" t="s">
        <v>1844</v>
      </c>
      <c r="H358" s="190">
        <v>2311</v>
      </c>
      <c r="I358" s="190" t="s">
        <v>1905</v>
      </c>
      <c r="J358" s="190" t="s">
        <v>309</v>
      </c>
      <c r="K358" s="190" t="s">
        <v>1906</v>
      </c>
    </row>
    <row r="359" spans="1:11" x14ac:dyDescent="0.3">
      <c r="A359" s="10">
        <v>291</v>
      </c>
      <c r="B359" t="s">
        <v>1845</v>
      </c>
      <c r="C359" t="s">
        <v>1846</v>
      </c>
      <c r="D359" t="s">
        <v>1529</v>
      </c>
      <c r="E359" s="163">
        <v>23120</v>
      </c>
      <c r="F359">
        <v>666024301</v>
      </c>
      <c r="G359" s="190" t="s">
        <v>1847</v>
      </c>
      <c r="H359" s="190">
        <v>2005</v>
      </c>
      <c r="I359" s="190" t="s">
        <v>309</v>
      </c>
      <c r="J359" s="190" t="s">
        <v>309</v>
      </c>
      <c r="K359" s="190" t="s">
        <v>821</v>
      </c>
    </row>
    <row r="360" spans="1:11" x14ac:dyDescent="0.3">
      <c r="A360" s="10">
        <v>292</v>
      </c>
      <c r="B360" t="s">
        <v>1848</v>
      </c>
      <c r="C360" t="s">
        <v>1849</v>
      </c>
      <c r="D360" t="s">
        <v>333</v>
      </c>
      <c r="E360" s="163">
        <v>35409</v>
      </c>
      <c r="F360">
        <v>637469351</v>
      </c>
      <c r="G360" s="190" t="s">
        <v>1850</v>
      </c>
      <c r="H360" s="190" t="s">
        <v>315</v>
      </c>
      <c r="I360" s="190" t="s">
        <v>835</v>
      </c>
      <c r="J360" s="190" t="s">
        <v>309</v>
      </c>
      <c r="K360" s="190" t="s">
        <v>355</v>
      </c>
    </row>
    <row r="361" spans="1:11" x14ac:dyDescent="0.3">
      <c r="A361" s="10">
        <v>293</v>
      </c>
      <c r="B361" t="s">
        <v>1851</v>
      </c>
      <c r="C361" t="s">
        <v>1852</v>
      </c>
      <c r="D361" t="s">
        <v>585</v>
      </c>
      <c r="E361" s="163">
        <v>26544</v>
      </c>
      <c r="F361">
        <v>663366035</v>
      </c>
      <c r="G361" s="190" t="s">
        <v>1853</v>
      </c>
      <c r="H361" s="190" t="s">
        <v>341</v>
      </c>
      <c r="I361" s="190" t="s">
        <v>309</v>
      </c>
      <c r="J361" s="190" t="s">
        <v>309</v>
      </c>
      <c r="K361" s="190" t="s">
        <v>821</v>
      </c>
    </row>
    <row r="362" spans="1:11" x14ac:dyDescent="0.3">
      <c r="A362" s="10">
        <v>294</v>
      </c>
      <c r="B362" t="s">
        <v>1854</v>
      </c>
      <c r="C362" t="s">
        <v>1855</v>
      </c>
      <c r="D362" t="s">
        <v>1856</v>
      </c>
      <c r="E362" s="163">
        <v>25914</v>
      </c>
      <c r="F362">
        <v>606539805</v>
      </c>
      <c r="G362" s="190" t="s">
        <v>1857</v>
      </c>
      <c r="H362" s="190" t="s">
        <v>525</v>
      </c>
      <c r="I362" s="190" t="s">
        <v>526</v>
      </c>
      <c r="J362" s="190" t="s">
        <v>309</v>
      </c>
      <c r="K362" s="190" t="s">
        <v>1907</v>
      </c>
    </row>
    <row r="363" spans="1:11" x14ac:dyDescent="0.3">
      <c r="A363" s="10">
        <v>295</v>
      </c>
      <c r="B363" t="s">
        <v>1858</v>
      </c>
      <c r="C363" t="s">
        <v>1859</v>
      </c>
      <c r="D363" t="s">
        <v>945</v>
      </c>
      <c r="E363" s="163">
        <v>30630</v>
      </c>
      <c r="F363">
        <v>678711630</v>
      </c>
      <c r="G363" s="190" t="s">
        <v>1860</v>
      </c>
      <c r="H363" s="190" t="s">
        <v>308</v>
      </c>
      <c r="I363" s="190" t="s">
        <v>309</v>
      </c>
      <c r="J363" s="190" t="s">
        <v>309</v>
      </c>
      <c r="K363" s="190" t="s">
        <v>1908</v>
      </c>
    </row>
    <row r="364" spans="1:11" x14ac:dyDescent="0.3">
      <c r="A364" s="10">
        <v>296</v>
      </c>
      <c r="B364" t="s">
        <v>1861</v>
      </c>
      <c r="C364" t="s">
        <v>1862</v>
      </c>
      <c r="D364" t="s">
        <v>1863</v>
      </c>
      <c r="E364" s="163">
        <v>27423</v>
      </c>
      <c r="F364">
        <v>675613311</v>
      </c>
      <c r="G364" s="190" t="s">
        <v>1864</v>
      </c>
      <c r="H364" s="190">
        <v>2005</v>
      </c>
      <c r="I364" s="190" t="s">
        <v>309</v>
      </c>
      <c r="J364" s="190" t="s">
        <v>309</v>
      </c>
      <c r="K364" s="190" t="s">
        <v>1909</v>
      </c>
    </row>
    <row r="365" spans="1:11" x14ac:dyDescent="0.3">
      <c r="A365" s="10">
        <v>297</v>
      </c>
      <c r="B365" t="s">
        <v>1865</v>
      </c>
      <c r="C365" t="s">
        <v>1866</v>
      </c>
      <c r="D365" t="s">
        <v>712</v>
      </c>
      <c r="E365" s="163">
        <v>26636</v>
      </c>
      <c r="F365">
        <v>654160301</v>
      </c>
      <c r="G365" s="190" t="s">
        <v>1867</v>
      </c>
      <c r="H365" s="190">
        <v>2005</v>
      </c>
      <c r="I365" s="190" t="s">
        <v>309</v>
      </c>
      <c r="J365" s="190" t="s">
        <v>309</v>
      </c>
      <c r="K365" s="190" t="s">
        <v>714</v>
      </c>
    </row>
    <row r="366" spans="1:11" x14ac:dyDescent="0.3">
      <c r="A366" s="10">
        <v>298</v>
      </c>
      <c r="B366" t="s">
        <v>1868</v>
      </c>
      <c r="C366" t="s">
        <v>1869</v>
      </c>
      <c r="D366" t="s">
        <v>1335</v>
      </c>
      <c r="E366" s="163">
        <v>21201</v>
      </c>
      <c r="F366">
        <v>664358704</v>
      </c>
      <c r="G366" s="190" t="s">
        <v>1870</v>
      </c>
      <c r="H366" s="190">
        <v>2006</v>
      </c>
      <c r="I366" s="190" t="s">
        <v>309</v>
      </c>
      <c r="J366" s="190" t="s">
        <v>309</v>
      </c>
      <c r="K366" s="190" t="s">
        <v>1910</v>
      </c>
    </row>
    <row r="367" spans="1:11" x14ac:dyDescent="0.3">
      <c r="A367" s="10">
        <v>299</v>
      </c>
      <c r="B367" t="s">
        <v>1871</v>
      </c>
      <c r="C367" t="s">
        <v>1872</v>
      </c>
      <c r="D367" t="s">
        <v>1873</v>
      </c>
      <c r="E367" s="163">
        <v>25963</v>
      </c>
      <c r="F367">
        <v>687985840</v>
      </c>
      <c r="G367" s="190" t="s">
        <v>1874</v>
      </c>
      <c r="H367" s="190">
        <v>2006</v>
      </c>
      <c r="I367" s="190" t="s">
        <v>309</v>
      </c>
      <c r="J367" s="190" t="s">
        <v>309</v>
      </c>
      <c r="K367" s="190" t="s">
        <v>1911</v>
      </c>
    </row>
    <row r="368" spans="1:11" x14ac:dyDescent="0.3">
      <c r="A368" s="10">
        <v>300</v>
      </c>
      <c r="B368" t="s">
        <v>1875</v>
      </c>
      <c r="C368" t="s">
        <v>1876</v>
      </c>
      <c r="D368" t="s">
        <v>1877</v>
      </c>
      <c r="E368" s="163">
        <v>23314</v>
      </c>
      <c r="F368">
        <v>651382597</v>
      </c>
      <c r="G368" s="190" t="s">
        <v>1878</v>
      </c>
      <c r="H368" s="190">
        <v>2006</v>
      </c>
      <c r="I368" s="190" t="s">
        <v>309</v>
      </c>
      <c r="J368" s="190" t="s">
        <v>309</v>
      </c>
      <c r="K368" s="190" t="s">
        <v>1912</v>
      </c>
    </row>
    <row r="369" spans="1:11" x14ac:dyDescent="0.3">
      <c r="A369" s="10">
        <v>301</v>
      </c>
      <c r="B369" t="s">
        <v>1879</v>
      </c>
      <c r="C369" t="s">
        <v>1880</v>
      </c>
      <c r="D369" t="s">
        <v>453</v>
      </c>
      <c r="E369" s="163">
        <v>23216</v>
      </c>
      <c r="F369">
        <v>647501369</v>
      </c>
      <c r="G369" s="190" t="s">
        <v>1881</v>
      </c>
      <c r="H369" s="190">
        <v>2008</v>
      </c>
      <c r="I369" s="190" t="s">
        <v>309</v>
      </c>
      <c r="J369" s="190"/>
      <c r="K369" s="190" t="s">
        <v>1913</v>
      </c>
    </row>
    <row r="370" spans="1:11" x14ac:dyDescent="0.3">
      <c r="A370" s="10">
        <v>302</v>
      </c>
      <c r="B370" t="s">
        <v>1882</v>
      </c>
      <c r="C370" t="s">
        <v>1883</v>
      </c>
      <c r="D370" t="s">
        <v>306</v>
      </c>
      <c r="E370" s="163">
        <v>21554</v>
      </c>
      <c r="F370">
        <v>663018135</v>
      </c>
      <c r="G370" s="190" t="s">
        <v>1884</v>
      </c>
      <c r="H370" s="190">
        <v>2005</v>
      </c>
      <c r="I370" s="190" t="s">
        <v>309</v>
      </c>
      <c r="J370" s="190" t="s">
        <v>309</v>
      </c>
      <c r="K370" s="190" t="s">
        <v>1914</v>
      </c>
    </row>
    <row r="371" spans="1:11" x14ac:dyDescent="0.3">
      <c r="A371" s="10">
        <v>303</v>
      </c>
      <c r="B371" t="s">
        <v>1885</v>
      </c>
      <c r="C371" t="s">
        <v>1886</v>
      </c>
      <c r="D371" t="s">
        <v>1887</v>
      </c>
      <c r="E371" s="163">
        <v>20872</v>
      </c>
      <c r="F371">
        <v>679181232</v>
      </c>
      <c r="G371" s="190" t="s">
        <v>1888</v>
      </c>
      <c r="H371" s="190">
        <v>2005</v>
      </c>
      <c r="I371" s="190" t="s">
        <v>309</v>
      </c>
      <c r="J371" s="190" t="s">
        <v>309</v>
      </c>
      <c r="K371" s="190" t="s">
        <v>1915</v>
      </c>
    </row>
    <row r="372" spans="1:11" x14ac:dyDescent="0.3">
      <c r="A372" s="10">
        <v>304</v>
      </c>
      <c r="B372" t="s">
        <v>1889</v>
      </c>
      <c r="C372" t="s">
        <v>1130</v>
      </c>
      <c r="D372" t="s">
        <v>1890</v>
      </c>
      <c r="E372" s="163">
        <v>23498</v>
      </c>
      <c r="F372">
        <v>637935685</v>
      </c>
      <c r="G372" s="190" t="s">
        <v>1891</v>
      </c>
      <c r="H372" s="190">
        <v>4528</v>
      </c>
      <c r="I372" s="190" t="s">
        <v>1916</v>
      </c>
      <c r="J372" s="190" t="s">
        <v>309</v>
      </c>
      <c r="K372" s="190" t="s">
        <v>1917</v>
      </c>
    </row>
    <row r="373" spans="1:11" x14ac:dyDescent="0.3">
      <c r="A373" s="10">
        <v>305</v>
      </c>
      <c r="B373" s="198">
        <v>675613143</v>
      </c>
      <c r="C373" s="195" t="s">
        <v>114</v>
      </c>
      <c r="D373" s="195" t="s">
        <v>113</v>
      </c>
      <c r="E373" s="196">
        <v>27487</v>
      </c>
      <c r="F373" s="195">
        <v>675613143</v>
      </c>
      <c r="G373" s="195" t="s">
        <v>1918</v>
      </c>
      <c r="H373" s="197">
        <v>2005</v>
      </c>
      <c r="I373" s="195" t="s">
        <v>309</v>
      </c>
      <c r="J373" s="195" t="s">
        <v>309</v>
      </c>
      <c r="K373" s="195" t="s">
        <v>754</v>
      </c>
    </row>
    <row r="374" spans="1:11" x14ac:dyDescent="0.3">
      <c r="A374" s="10">
        <v>306</v>
      </c>
      <c r="B374" s="160" t="s">
        <v>1919</v>
      </c>
      <c r="C374" s="172" t="s">
        <v>1920</v>
      </c>
      <c r="D374" s="172" t="s">
        <v>391</v>
      </c>
      <c r="E374" s="173">
        <v>31128</v>
      </c>
      <c r="F374" s="172">
        <v>620513601</v>
      </c>
      <c r="G374" s="172" t="s">
        <v>1921</v>
      </c>
      <c r="H374" s="174">
        <v>2001</v>
      </c>
      <c r="I374" s="172" t="s">
        <v>731</v>
      </c>
      <c r="J374" s="172" t="s">
        <v>731</v>
      </c>
      <c r="K374" s="172" t="s">
        <v>1922</v>
      </c>
    </row>
    <row r="375" spans="1:11" x14ac:dyDescent="0.3">
      <c r="A375" s="10">
        <v>307</v>
      </c>
      <c r="B375" s="160" t="s">
        <v>1923</v>
      </c>
      <c r="C375" s="172" t="s">
        <v>1924</v>
      </c>
      <c r="D375" s="172" t="s">
        <v>366</v>
      </c>
      <c r="E375" s="173">
        <v>31713</v>
      </c>
      <c r="F375" s="172">
        <v>659043720</v>
      </c>
      <c r="G375" s="172" t="s">
        <v>1925</v>
      </c>
      <c r="H375" s="174">
        <v>2006</v>
      </c>
      <c r="I375" s="172" t="s">
        <v>731</v>
      </c>
      <c r="J375" s="172" t="s">
        <v>731</v>
      </c>
      <c r="K375" s="172" t="s">
        <v>1922</v>
      </c>
    </row>
    <row r="376" spans="1:11" x14ac:dyDescent="0.3">
      <c r="A376" s="10">
        <v>308</v>
      </c>
      <c r="B376" s="160" t="s">
        <v>1926</v>
      </c>
      <c r="C376" s="172" t="s">
        <v>1927</v>
      </c>
      <c r="D376" s="172" t="s">
        <v>376</v>
      </c>
      <c r="E376" s="173">
        <v>31736</v>
      </c>
      <c r="F376" s="172">
        <v>680177387</v>
      </c>
      <c r="G376" s="172" t="s">
        <v>1928</v>
      </c>
      <c r="H376" s="174">
        <v>2006</v>
      </c>
      <c r="I376" s="172" t="s">
        <v>731</v>
      </c>
      <c r="J376" s="172" t="s">
        <v>731</v>
      </c>
      <c r="K376" s="172" t="s">
        <v>1922</v>
      </c>
    </row>
    <row r="377" spans="1:11" x14ac:dyDescent="0.3">
      <c r="A377" s="10">
        <v>309</v>
      </c>
      <c r="B377" s="160" t="s">
        <v>1929</v>
      </c>
      <c r="C377" s="172" t="s">
        <v>1930</v>
      </c>
      <c r="D377" s="172" t="s">
        <v>1931</v>
      </c>
      <c r="E377" s="173" t="s">
        <v>1922</v>
      </c>
      <c r="F377" s="172" t="s">
        <v>1922</v>
      </c>
      <c r="G377" s="172" t="s">
        <v>1922</v>
      </c>
      <c r="H377" s="174" t="s">
        <v>1922</v>
      </c>
      <c r="I377" s="172" t="s">
        <v>731</v>
      </c>
      <c r="J377" s="172" t="s">
        <v>731</v>
      </c>
      <c r="K377" s="172" t="s">
        <v>1922</v>
      </c>
    </row>
    <row r="378" spans="1:11" x14ac:dyDescent="0.3">
      <c r="A378" s="10">
        <v>310</v>
      </c>
      <c r="B378" s="160" t="s">
        <v>1932</v>
      </c>
      <c r="C378" s="172" t="s">
        <v>1933</v>
      </c>
      <c r="D378" s="172" t="s">
        <v>1798</v>
      </c>
      <c r="E378" s="173">
        <v>23094</v>
      </c>
      <c r="F378" s="172">
        <v>686994482</v>
      </c>
      <c r="G378" s="172" t="s">
        <v>1934</v>
      </c>
      <c r="H378" s="174">
        <v>2202</v>
      </c>
      <c r="I378" s="172" t="s">
        <v>731</v>
      </c>
      <c r="J378" s="172" t="s">
        <v>309</v>
      </c>
      <c r="K378" s="172" t="s">
        <v>1935</v>
      </c>
    </row>
    <row r="379" spans="1:11" x14ac:dyDescent="0.3">
      <c r="A379" s="10">
        <v>311</v>
      </c>
      <c r="B379" s="160" t="s">
        <v>1936</v>
      </c>
      <c r="C379" s="172" t="s">
        <v>1937</v>
      </c>
      <c r="D379" s="172" t="s">
        <v>1938</v>
      </c>
      <c r="E379" s="173">
        <v>22203</v>
      </c>
      <c r="F379" s="172">
        <v>616577258</v>
      </c>
      <c r="G379" s="172" t="s">
        <v>1939</v>
      </c>
      <c r="H379" s="174">
        <v>2002</v>
      </c>
      <c r="I379" s="172" t="s">
        <v>731</v>
      </c>
      <c r="J379" s="172" t="s">
        <v>731</v>
      </c>
      <c r="K379" s="172" t="s">
        <v>1940</v>
      </c>
    </row>
    <row r="380" spans="1:11" ht="15" x14ac:dyDescent="0.3">
      <c r="A380" s="10">
        <v>312</v>
      </c>
      <c r="B380" s="135" t="s">
        <v>1941</v>
      </c>
      <c r="C380" s="172" t="s">
        <v>1942</v>
      </c>
      <c r="D380" s="172" t="s">
        <v>1943</v>
      </c>
      <c r="E380" s="173">
        <v>22655</v>
      </c>
      <c r="F380" s="172">
        <v>655544268</v>
      </c>
      <c r="G380" s="199" t="s">
        <v>1944</v>
      </c>
      <c r="H380" s="174">
        <v>2006</v>
      </c>
      <c r="I380" s="172" t="s">
        <v>731</v>
      </c>
      <c r="J380" s="172" t="s">
        <v>731</v>
      </c>
      <c r="K380" s="172" t="s">
        <v>1945</v>
      </c>
    </row>
    <row r="381" spans="1:11" ht="15" x14ac:dyDescent="0.3">
      <c r="A381" s="10">
        <v>313</v>
      </c>
      <c r="B381" s="135" t="s">
        <v>1946</v>
      </c>
      <c r="C381" s="172" t="s">
        <v>1947</v>
      </c>
      <c r="D381" s="172" t="s">
        <v>1948</v>
      </c>
      <c r="E381" s="173">
        <v>37389</v>
      </c>
      <c r="F381" s="172">
        <v>655544268</v>
      </c>
      <c r="G381" s="199" t="s">
        <v>1944</v>
      </c>
      <c r="H381" s="174">
        <v>2006</v>
      </c>
      <c r="I381" s="172" t="s">
        <v>731</v>
      </c>
      <c r="J381" s="172" t="s">
        <v>731</v>
      </c>
      <c r="K381" s="172" t="s">
        <v>1945</v>
      </c>
    </row>
    <row r="382" spans="1:11" ht="15" x14ac:dyDescent="0.3">
      <c r="A382" s="10">
        <v>314</v>
      </c>
      <c r="B382" s="135" t="s">
        <v>1949</v>
      </c>
      <c r="C382" s="172" t="s">
        <v>1950</v>
      </c>
      <c r="D382" s="172" t="s">
        <v>1951</v>
      </c>
      <c r="E382" s="173">
        <v>36025</v>
      </c>
      <c r="F382" s="172">
        <v>655544268</v>
      </c>
      <c r="G382" s="199" t="s">
        <v>1944</v>
      </c>
      <c r="H382" s="174">
        <v>2006</v>
      </c>
      <c r="I382" s="172" t="s">
        <v>731</v>
      </c>
      <c r="J382" s="172" t="s">
        <v>731</v>
      </c>
      <c r="K382" s="172" t="s">
        <v>1945</v>
      </c>
    </row>
    <row r="383" spans="1:11" ht="15" x14ac:dyDescent="0.3">
      <c r="A383" s="10">
        <v>315</v>
      </c>
      <c r="B383" s="161" t="s">
        <v>1952</v>
      </c>
      <c r="C383" s="172" t="s">
        <v>1953</v>
      </c>
      <c r="D383" s="172" t="s">
        <v>708</v>
      </c>
      <c r="E383" s="173">
        <v>24007</v>
      </c>
      <c r="F383" s="172">
        <v>655544267</v>
      </c>
      <c r="G383" s="199" t="s">
        <v>1944</v>
      </c>
      <c r="H383" s="174">
        <v>2006</v>
      </c>
      <c r="I383" s="172" t="s">
        <v>731</v>
      </c>
      <c r="J383" s="172" t="s">
        <v>731</v>
      </c>
      <c r="K383" s="172" t="s">
        <v>1945</v>
      </c>
    </row>
    <row r="384" spans="1:11" x14ac:dyDescent="0.3">
      <c r="A384" s="10">
        <v>316</v>
      </c>
      <c r="B384" s="135" t="s">
        <v>1954</v>
      </c>
      <c r="C384" t="s">
        <v>1955</v>
      </c>
      <c r="D384" s="172" t="s">
        <v>1956</v>
      </c>
      <c r="E384" s="163">
        <v>34673</v>
      </c>
      <c r="F384" s="172">
        <v>663563371</v>
      </c>
      <c r="G384" s="172" t="s">
        <v>1922</v>
      </c>
      <c r="H384" s="174" t="s">
        <v>1922</v>
      </c>
      <c r="I384" s="172" t="s">
        <v>731</v>
      </c>
      <c r="J384" s="172" t="s">
        <v>1957</v>
      </c>
      <c r="K384" s="172" t="s">
        <v>1958</v>
      </c>
    </row>
    <row r="385" spans="1:11" x14ac:dyDescent="0.3">
      <c r="A385" s="10">
        <v>317</v>
      </c>
      <c r="B385" s="135" t="s">
        <v>1959</v>
      </c>
      <c r="C385" s="172" t="s">
        <v>1960</v>
      </c>
      <c r="D385" s="172" t="s">
        <v>345</v>
      </c>
      <c r="E385" s="173">
        <v>22721</v>
      </c>
      <c r="F385" s="172" t="s">
        <v>1961</v>
      </c>
      <c r="G385" s="172" t="s">
        <v>1962</v>
      </c>
      <c r="H385" s="174">
        <v>2306</v>
      </c>
      <c r="I385" s="172" t="s">
        <v>837</v>
      </c>
      <c r="J385" s="172" t="s">
        <v>731</v>
      </c>
      <c r="K385" s="172" t="s">
        <v>1963</v>
      </c>
    </row>
    <row r="386" spans="1:11" x14ac:dyDescent="0.3">
      <c r="A386" s="10">
        <v>318</v>
      </c>
      <c r="B386" s="135" t="s">
        <v>1964</v>
      </c>
      <c r="C386" s="172" t="s">
        <v>1965</v>
      </c>
      <c r="D386" s="172" t="s">
        <v>1966</v>
      </c>
      <c r="E386" s="173">
        <v>22054</v>
      </c>
      <c r="F386" s="172" t="s">
        <v>1961</v>
      </c>
      <c r="G386" s="172" t="s">
        <v>1962</v>
      </c>
      <c r="H386" s="174">
        <v>2306</v>
      </c>
      <c r="I386" s="172" t="s">
        <v>837</v>
      </c>
      <c r="J386" s="172" t="s">
        <v>731</v>
      </c>
      <c r="K386" s="172" t="s">
        <v>1963</v>
      </c>
    </row>
    <row r="387" spans="1:11" x14ac:dyDescent="0.3">
      <c r="A387" s="10">
        <v>319</v>
      </c>
      <c r="B387" s="135" t="s">
        <v>1967</v>
      </c>
      <c r="C387" s="172" t="s">
        <v>1968</v>
      </c>
      <c r="D387" s="172" t="s">
        <v>1969</v>
      </c>
      <c r="E387" s="173">
        <v>37126</v>
      </c>
      <c r="F387" s="172">
        <v>626274315</v>
      </c>
      <c r="G387" s="172" t="s">
        <v>1970</v>
      </c>
      <c r="H387" s="174">
        <v>2008</v>
      </c>
      <c r="I387" s="172" t="s">
        <v>731</v>
      </c>
      <c r="J387" s="172" t="s">
        <v>731</v>
      </c>
      <c r="K387" s="172" t="s">
        <v>1971</v>
      </c>
    </row>
    <row r="388" spans="1:11" x14ac:dyDescent="0.3">
      <c r="A388" s="10">
        <v>320</v>
      </c>
      <c r="B388" s="135" t="s">
        <v>1972</v>
      </c>
      <c r="C388" s="172" t="s">
        <v>1973</v>
      </c>
      <c r="D388" s="172" t="s">
        <v>1974</v>
      </c>
      <c r="E388" s="173">
        <v>32094</v>
      </c>
      <c r="F388" s="172">
        <v>669959588</v>
      </c>
      <c r="G388" s="172" t="s">
        <v>1975</v>
      </c>
      <c r="H388" s="174">
        <v>16236</v>
      </c>
      <c r="I388" s="172" t="s">
        <v>1976</v>
      </c>
      <c r="J388" s="172" t="s">
        <v>854</v>
      </c>
      <c r="K388" s="172" t="s">
        <v>1977</v>
      </c>
    </row>
    <row r="389" spans="1:11" x14ac:dyDescent="0.3">
      <c r="A389" s="10">
        <v>321</v>
      </c>
      <c r="B389" s="135" t="s">
        <v>1978</v>
      </c>
      <c r="C389" s="172" t="s">
        <v>1979</v>
      </c>
      <c r="D389" s="172" t="s">
        <v>1980</v>
      </c>
      <c r="E389" s="173">
        <v>32428</v>
      </c>
      <c r="F389" s="172">
        <v>699331900</v>
      </c>
      <c r="G389" s="172" t="s">
        <v>1981</v>
      </c>
      <c r="H389" s="174">
        <v>16236</v>
      </c>
      <c r="I389" s="172" t="s">
        <v>1976</v>
      </c>
      <c r="J389" s="172" t="s">
        <v>854</v>
      </c>
      <c r="K389" s="172" t="s">
        <v>1982</v>
      </c>
    </row>
    <row r="390" spans="1:11" x14ac:dyDescent="0.3">
      <c r="A390" s="10">
        <v>322</v>
      </c>
      <c r="B390" s="135" t="s">
        <v>1983</v>
      </c>
      <c r="C390" s="172" t="s">
        <v>1984</v>
      </c>
      <c r="D390" s="172" t="s">
        <v>1985</v>
      </c>
      <c r="E390" s="173">
        <v>32726</v>
      </c>
      <c r="F390" s="172">
        <v>650519675</v>
      </c>
      <c r="G390" s="172" t="s">
        <v>1986</v>
      </c>
      <c r="H390" s="174">
        <v>16236</v>
      </c>
      <c r="I390" s="172" t="s">
        <v>1976</v>
      </c>
      <c r="J390" s="172" t="s">
        <v>854</v>
      </c>
      <c r="K390" s="172" t="s">
        <v>1987</v>
      </c>
    </row>
    <row r="391" spans="1:11" x14ac:dyDescent="0.3">
      <c r="A391" s="10">
        <v>323</v>
      </c>
      <c r="B391" s="135" t="s">
        <v>1988</v>
      </c>
      <c r="C391" s="172" t="s">
        <v>1989</v>
      </c>
      <c r="D391" s="172" t="s">
        <v>313</v>
      </c>
      <c r="E391" s="173">
        <v>21049</v>
      </c>
      <c r="F391" s="172">
        <v>692127088</v>
      </c>
      <c r="G391" s="172" t="s">
        <v>1990</v>
      </c>
      <c r="H391" s="174">
        <v>16236</v>
      </c>
      <c r="I391" s="172" t="s">
        <v>1976</v>
      </c>
      <c r="J391" s="172" t="s">
        <v>854</v>
      </c>
      <c r="K391" s="172" t="s">
        <v>1922</v>
      </c>
    </row>
    <row r="392" spans="1:11" x14ac:dyDescent="0.3">
      <c r="A392" s="10">
        <v>324</v>
      </c>
      <c r="B392" s="135" t="s">
        <v>1991</v>
      </c>
      <c r="C392" s="172" t="s">
        <v>1992</v>
      </c>
      <c r="D392" s="172" t="s">
        <v>1993</v>
      </c>
      <c r="E392" s="173">
        <v>30691</v>
      </c>
      <c r="F392" s="172">
        <v>606784529</v>
      </c>
      <c r="G392" s="172" t="s">
        <v>1994</v>
      </c>
      <c r="H392" s="174">
        <v>16236</v>
      </c>
      <c r="I392" s="172" t="s">
        <v>1976</v>
      </c>
      <c r="J392" s="172" t="s">
        <v>854</v>
      </c>
      <c r="K392" s="172" t="s">
        <v>1995</v>
      </c>
    </row>
    <row r="393" spans="1:11" x14ac:dyDescent="0.3">
      <c r="A393" s="10">
        <v>325</v>
      </c>
      <c r="B393" s="135" t="s">
        <v>1996</v>
      </c>
      <c r="C393" s="172" t="s">
        <v>1997</v>
      </c>
      <c r="D393" s="172" t="s">
        <v>1998</v>
      </c>
      <c r="E393" s="173">
        <v>31241</v>
      </c>
      <c r="F393" s="172">
        <v>697262035</v>
      </c>
      <c r="G393" s="172" t="s">
        <v>1999</v>
      </c>
      <c r="H393" s="174">
        <v>16236</v>
      </c>
      <c r="I393" s="172" t="s">
        <v>1976</v>
      </c>
      <c r="J393" s="172" t="s">
        <v>854</v>
      </c>
      <c r="K393" s="172" t="s">
        <v>2000</v>
      </c>
    </row>
    <row r="394" spans="1:11" x14ac:dyDescent="0.3">
      <c r="A394" s="10">
        <v>326</v>
      </c>
      <c r="B394" s="135" t="s">
        <v>2001</v>
      </c>
      <c r="C394" s="172" t="s">
        <v>2002</v>
      </c>
      <c r="D394" s="172" t="s">
        <v>2003</v>
      </c>
      <c r="E394" s="173">
        <v>29733</v>
      </c>
      <c r="F394" s="172">
        <v>697262035</v>
      </c>
      <c r="G394" s="172" t="s">
        <v>1999</v>
      </c>
      <c r="H394" s="174">
        <v>16236</v>
      </c>
      <c r="I394" s="172" t="s">
        <v>1976</v>
      </c>
      <c r="J394" s="172" t="s">
        <v>854</v>
      </c>
      <c r="K394" s="172" t="s">
        <v>2000</v>
      </c>
    </row>
    <row r="395" spans="1:11" x14ac:dyDescent="0.3">
      <c r="A395" s="10">
        <v>327</v>
      </c>
      <c r="B395" s="135" t="s">
        <v>2004</v>
      </c>
      <c r="C395" s="172" t="s">
        <v>2005</v>
      </c>
      <c r="D395" s="172" t="s">
        <v>1315</v>
      </c>
      <c r="E395" s="173">
        <v>31072</v>
      </c>
      <c r="F395" s="172">
        <v>616529432</v>
      </c>
      <c r="G395" s="172" t="s">
        <v>1999</v>
      </c>
      <c r="H395" s="174">
        <v>16236</v>
      </c>
      <c r="I395" s="172" t="s">
        <v>1976</v>
      </c>
      <c r="J395" s="172" t="s">
        <v>854</v>
      </c>
      <c r="K395" s="172" t="s">
        <v>2006</v>
      </c>
    </row>
    <row r="396" spans="1:11" x14ac:dyDescent="0.3">
      <c r="A396" s="10">
        <v>328</v>
      </c>
      <c r="B396" s="135" t="s">
        <v>2007</v>
      </c>
      <c r="C396" s="172" t="s">
        <v>2008</v>
      </c>
      <c r="D396" s="172" t="s">
        <v>2009</v>
      </c>
      <c r="E396" s="173">
        <v>32506</v>
      </c>
      <c r="F396" s="172">
        <v>628550825</v>
      </c>
      <c r="G396" s="172" t="s">
        <v>1999</v>
      </c>
      <c r="H396" s="174">
        <v>16236</v>
      </c>
      <c r="I396" s="172" t="s">
        <v>1976</v>
      </c>
      <c r="J396" s="172" t="s">
        <v>854</v>
      </c>
      <c r="K396" s="172" t="s">
        <v>2010</v>
      </c>
    </row>
    <row r="397" spans="1:11" x14ac:dyDescent="0.3">
      <c r="A397" s="10">
        <v>329</v>
      </c>
      <c r="B397" s="135" t="s">
        <v>2011</v>
      </c>
      <c r="C397" s="172" t="s">
        <v>2012</v>
      </c>
      <c r="D397" s="172" t="s">
        <v>2013</v>
      </c>
      <c r="E397" s="173">
        <v>31194</v>
      </c>
      <c r="F397" s="172">
        <v>600381622</v>
      </c>
      <c r="G397" s="172" t="s">
        <v>1999</v>
      </c>
      <c r="H397" s="174">
        <v>16236</v>
      </c>
      <c r="I397" s="172" t="s">
        <v>1976</v>
      </c>
      <c r="J397" s="172" t="s">
        <v>854</v>
      </c>
      <c r="K397" s="172" t="s">
        <v>2014</v>
      </c>
    </row>
    <row r="398" spans="1:11" x14ac:dyDescent="0.3">
      <c r="A398" s="10">
        <v>330</v>
      </c>
      <c r="B398" s="135" t="s">
        <v>2015</v>
      </c>
      <c r="C398" s="172" t="s">
        <v>2016</v>
      </c>
      <c r="D398" s="172" t="s">
        <v>2017</v>
      </c>
      <c r="E398" s="173">
        <v>23726</v>
      </c>
      <c r="F398" s="172" t="s">
        <v>2018</v>
      </c>
      <c r="G398" s="172" t="s">
        <v>2019</v>
      </c>
      <c r="H398" s="174">
        <v>16236</v>
      </c>
      <c r="I398" s="172" t="s">
        <v>1976</v>
      </c>
      <c r="J398" s="172" t="s">
        <v>854</v>
      </c>
      <c r="K398" s="172" t="s">
        <v>1922</v>
      </c>
    </row>
    <row r="399" spans="1:11" x14ac:dyDescent="0.3">
      <c r="A399" s="10">
        <v>331</v>
      </c>
      <c r="B399" t="s">
        <v>2020</v>
      </c>
      <c r="C399" t="s">
        <v>2021</v>
      </c>
      <c r="D399" t="s">
        <v>1368</v>
      </c>
      <c r="E399" s="163">
        <v>26753</v>
      </c>
      <c r="F399">
        <v>637374358</v>
      </c>
      <c r="G399" t="s">
        <v>2022</v>
      </c>
      <c r="H399">
        <v>2003</v>
      </c>
      <c r="I399" t="s">
        <v>309</v>
      </c>
      <c r="J399" t="s">
        <v>309</v>
      </c>
      <c r="K399" t="s">
        <v>952</v>
      </c>
    </row>
    <row r="400" spans="1:11" x14ac:dyDescent="0.3">
      <c r="A400" s="10">
        <v>332</v>
      </c>
      <c r="B400" t="s">
        <v>2023</v>
      </c>
      <c r="C400" t="s">
        <v>2024</v>
      </c>
      <c r="D400" t="s">
        <v>1418</v>
      </c>
      <c r="E400" s="163">
        <v>23250</v>
      </c>
      <c r="F400">
        <v>677170375</v>
      </c>
      <c r="G400" t="s">
        <v>2025</v>
      </c>
      <c r="H400">
        <v>28005</v>
      </c>
      <c r="I400" t="s">
        <v>1090</v>
      </c>
      <c r="J400" t="s">
        <v>1090</v>
      </c>
      <c r="K400" t="s">
        <v>1422</v>
      </c>
    </row>
    <row r="401" spans="1:11" x14ac:dyDescent="0.3">
      <c r="A401" s="10">
        <v>333</v>
      </c>
      <c r="B401" t="s">
        <v>2029</v>
      </c>
      <c r="C401" t="s">
        <v>2030</v>
      </c>
      <c r="D401" t="s">
        <v>996</v>
      </c>
      <c r="E401" s="163">
        <v>26980</v>
      </c>
      <c r="F401">
        <v>639014267</v>
      </c>
      <c r="G401" t="s">
        <v>2026</v>
      </c>
      <c r="H401">
        <v>3560</v>
      </c>
      <c r="I401" t="s">
        <v>2027</v>
      </c>
      <c r="J401" t="s">
        <v>2028</v>
      </c>
      <c r="K401" t="s">
        <v>2031</v>
      </c>
    </row>
    <row r="402" spans="1:11" x14ac:dyDescent="0.3">
      <c r="A402" s="10">
        <v>334</v>
      </c>
      <c r="B402" t="s">
        <v>2032</v>
      </c>
      <c r="C402" t="s">
        <v>2033</v>
      </c>
      <c r="D402" t="s">
        <v>2034</v>
      </c>
      <c r="E402" s="163">
        <v>26510</v>
      </c>
      <c r="F402">
        <v>686256992</v>
      </c>
      <c r="G402" t="s">
        <v>2035</v>
      </c>
      <c r="H402">
        <v>2002</v>
      </c>
      <c r="I402" t="s">
        <v>309</v>
      </c>
      <c r="J402" t="s">
        <v>309</v>
      </c>
      <c r="K402" t="s">
        <v>2036</v>
      </c>
    </row>
    <row r="403" spans="1:11" x14ac:dyDescent="0.3">
      <c r="A403" s="10">
        <v>335</v>
      </c>
      <c r="B403" t="s">
        <v>2037</v>
      </c>
      <c r="C403" t="s">
        <v>2038</v>
      </c>
      <c r="D403" t="s">
        <v>2039</v>
      </c>
      <c r="E403" s="163">
        <v>22115</v>
      </c>
      <c r="F403">
        <v>659185017</v>
      </c>
      <c r="G403" t="s">
        <v>2040</v>
      </c>
      <c r="H403">
        <v>2004</v>
      </c>
      <c r="I403" t="s">
        <v>309</v>
      </c>
      <c r="J403" t="s">
        <v>309</v>
      </c>
      <c r="K403" t="s">
        <v>2041</v>
      </c>
    </row>
    <row r="404" spans="1:11" x14ac:dyDescent="0.3">
      <c r="A404" s="10">
        <v>336</v>
      </c>
      <c r="B404" t="s">
        <v>2042</v>
      </c>
      <c r="C404" t="s">
        <v>2043</v>
      </c>
      <c r="D404" t="s">
        <v>2044</v>
      </c>
      <c r="E404" s="163">
        <v>23802</v>
      </c>
      <c r="F404">
        <v>677507862</v>
      </c>
      <c r="G404" t="s">
        <v>2045</v>
      </c>
      <c r="H404">
        <v>2006</v>
      </c>
      <c r="I404" t="s">
        <v>309</v>
      </c>
      <c r="J404" t="s">
        <v>309</v>
      </c>
      <c r="K404" t="s">
        <v>2046</v>
      </c>
    </row>
    <row r="405" spans="1:11" x14ac:dyDescent="0.3">
      <c r="A405" s="10">
        <v>337</v>
      </c>
      <c r="B405" t="s">
        <v>2047</v>
      </c>
      <c r="C405" t="s">
        <v>2048</v>
      </c>
      <c r="D405" t="s">
        <v>2049</v>
      </c>
      <c r="E405" s="163">
        <v>28668</v>
      </c>
      <c r="F405">
        <v>615476026</v>
      </c>
      <c r="G405" t="s">
        <v>2050</v>
      </c>
      <c r="H405">
        <v>2002</v>
      </c>
      <c r="I405" t="s">
        <v>309</v>
      </c>
      <c r="J405" t="s">
        <v>309</v>
      </c>
      <c r="K405" t="s">
        <v>2051</v>
      </c>
    </row>
    <row r="406" spans="1:11" x14ac:dyDescent="0.3">
      <c r="A406" s="10">
        <v>338</v>
      </c>
      <c r="B406" t="s">
        <v>2052</v>
      </c>
      <c r="C406" t="s">
        <v>2053</v>
      </c>
      <c r="D406" t="s">
        <v>1356</v>
      </c>
      <c r="E406" s="163">
        <v>28459</v>
      </c>
      <c r="F406">
        <v>647795711</v>
      </c>
      <c r="G406" t="s">
        <v>2054</v>
      </c>
      <c r="H406">
        <v>2005</v>
      </c>
      <c r="I406" t="s">
        <v>309</v>
      </c>
      <c r="J406" t="s">
        <v>309</v>
      </c>
      <c r="K406" t="s">
        <v>2055</v>
      </c>
    </row>
    <row r="407" spans="1:11" x14ac:dyDescent="0.3">
      <c r="A407" s="10">
        <v>339</v>
      </c>
      <c r="B407" t="s">
        <v>2056</v>
      </c>
      <c r="C407" t="s">
        <v>2057</v>
      </c>
      <c r="D407" t="s">
        <v>1480</v>
      </c>
      <c r="E407" s="163">
        <v>30638</v>
      </c>
      <c r="F407">
        <v>627507750</v>
      </c>
      <c r="G407" t="s">
        <v>2054</v>
      </c>
      <c r="H407">
        <v>2005</v>
      </c>
      <c r="I407" t="s">
        <v>309</v>
      </c>
      <c r="J407" t="s">
        <v>309</v>
      </c>
      <c r="K407" t="s">
        <v>2058</v>
      </c>
    </row>
    <row r="408" spans="1:11" x14ac:dyDescent="0.3">
      <c r="A408" s="10">
        <v>340</v>
      </c>
      <c r="B408" t="s">
        <v>2059</v>
      </c>
      <c r="C408" t="s">
        <v>2060</v>
      </c>
      <c r="D408" t="s">
        <v>1612</v>
      </c>
      <c r="E408" s="163">
        <v>28994</v>
      </c>
      <c r="F408">
        <v>646296978</v>
      </c>
      <c r="G408" t="s">
        <v>2061</v>
      </c>
      <c r="H408">
        <v>2004</v>
      </c>
      <c r="I408" t="s">
        <v>309</v>
      </c>
      <c r="J408" t="s">
        <v>309</v>
      </c>
      <c r="K408" t="s">
        <v>2062</v>
      </c>
    </row>
    <row r="409" spans="1:11" x14ac:dyDescent="0.3">
      <c r="A409" s="10">
        <v>341</v>
      </c>
      <c r="B409" t="s">
        <v>2063</v>
      </c>
      <c r="C409" t="s">
        <v>1178</v>
      </c>
      <c r="D409" t="s">
        <v>2064</v>
      </c>
      <c r="E409" s="163">
        <v>22730</v>
      </c>
      <c r="F409">
        <v>617868873</v>
      </c>
      <c r="G409" t="s">
        <v>2065</v>
      </c>
      <c r="H409">
        <v>2002</v>
      </c>
      <c r="I409" t="s">
        <v>309</v>
      </c>
      <c r="J409" t="s">
        <v>309</v>
      </c>
      <c r="K409" t="s">
        <v>2066</v>
      </c>
    </row>
  </sheetData>
  <conditionalFormatting sqref="B410:B1048576 B1">
    <cfRule type="duplicateValues" dxfId="12" priority="14"/>
  </conditionalFormatting>
  <conditionalFormatting sqref="B2:B341">
    <cfRule type="duplicateValues" dxfId="11" priority="8"/>
  </conditionalFormatting>
  <conditionalFormatting sqref="B69:B164">
    <cfRule type="duplicateValues" dxfId="10" priority="9"/>
  </conditionalFormatting>
  <conditionalFormatting sqref="B342:B372">
    <cfRule type="duplicateValues" dxfId="9" priority="6"/>
  </conditionalFormatting>
  <conditionalFormatting sqref="B342:B372">
    <cfRule type="duplicateValues" dxfId="8" priority="7"/>
  </conditionalFormatting>
  <conditionalFormatting sqref="B3:B372">
    <cfRule type="duplicateValues" dxfId="7" priority="10"/>
  </conditionalFormatting>
  <conditionalFormatting sqref="B1:B1048576">
    <cfRule type="duplicateValues" dxfId="6" priority="1"/>
  </conditionalFormatting>
  <conditionalFormatting sqref="B374:B409">
    <cfRule type="duplicateValues" dxfId="5" priority="354"/>
  </conditionalFormatting>
  <conditionalFormatting sqref="B373">
    <cfRule type="duplicateValues" dxfId="4" priority="541"/>
  </conditionalFormatting>
  <conditionalFormatting sqref="B373:B409">
    <cfRule type="duplicateValues" dxfId="3" priority="542"/>
    <cfRule type="duplicateValues" dxfId="2" priority="543"/>
  </conditionalFormatting>
  <dataValidations count="1">
    <dataValidation type="textLength" operator="equal" allowBlank="1" showInputMessage="1" showErrorMessage="1" errorTitle="Comprobar:" error="Introducir 9 digitos (sin puntos, sin guiones) y con el 0 delante del dni que lo necesite" sqref="B342:B372">
      <formula1>9</formula1>
    </dataValidation>
  </dataValidations>
  <hyperlinks>
    <hyperlink ref="K354" r:id="rId1" display="mailto:elisaaa_@hotmail.com"/>
    <hyperlink ref="K355" r:id="rId2" display="mailto:elisaaa_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5" sqref="B5"/>
    </sheetView>
  </sheetViews>
  <sheetFormatPr baseColWidth="10" defaultColWidth="11.5546875" defaultRowHeight="14.4" x14ac:dyDescent="0.3"/>
  <cols>
    <col min="1" max="1" width="11.109375" style="14" customWidth="1"/>
    <col min="2" max="2" width="12.33203125" style="14" customWidth="1"/>
    <col min="3" max="3" width="12.6640625" style="14" customWidth="1"/>
    <col min="4" max="4" width="12.33203125" style="14" customWidth="1"/>
    <col min="5" max="5" width="7" style="14" customWidth="1"/>
    <col min="6" max="6" width="13.44140625" style="14" customWidth="1"/>
    <col min="7" max="7" width="12.33203125" style="14" customWidth="1"/>
    <col min="8" max="8" width="12.44140625" style="14" customWidth="1"/>
    <col min="9" max="9" width="11.44140625" style="14" customWidth="1"/>
    <col min="10" max="16384" width="11.5546875" style="14"/>
  </cols>
  <sheetData>
    <row r="1" spans="1:10" x14ac:dyDescent="0.3">
      <c r="A1" s="202" t="s">
        <v>899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x14ac:dyDescent="0.3">
      <c r="A2" s="203" t="s">
        <v>42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x14ac:dyDescent="0.3">
      <c r="A3" s="30" t="s">
        <v>28</v>
      </c>
      <c r="B3" s="30"/>
      <c r="C3" s="31" t="s">
        <v>41</v>
      </c>
    </row>
    <row r="5" spans="1:10" x14ac:dyDescent="0.3">
      <c r="A5" s="32" t="s">
        <v>26</v>
      </c>
      <c r="B5" s="15"/>
      <c r="C5" s="32" t="s">
        <v>27</v>
      </c>
      <c r="D5" s="15"/>
      <c r="F5" s="49" t="s">
        <v>29</v>
      </c>
      <c r="G5" s="51"/>
      <c r="H5" s="52"/>
      <c r="I5" s="44"/>
      <c r="J5" s="45"/>
    </row>
    <row r="6" spans="1:10" x14ac:dyDescent="0.3">
      <c r="F6" s="49" t="s">
        <v>30</v>
      </c>
      <c r="G6" s="50"/>
      <c r="H6" s="45"/>
    </row>
    <row r="7" spans="1:10" x14ac:dyDescent="0.3">
      <c r="A7" s="30" t="s">
        <v>43</v>
      </c>
      <c r="B7" s="30"/>
      <c r="C7" s="30"/>
    </row>
    <row r="8" spans="1:10" x14ac:dyDescent="0.3">
      <c r="A8" s="18" t="s">
        <v>13</v>
      </c>
      <c r="B8" s="18" t="s">
        <v>23</v>
      </c>
      <c r="C8" s="18" t="s">
        <v>24</v>
      </c>
      <c r="D8" s="18" t="s">
        <v>16</v>
      </c>
      <c r="G8" s="201" t="s">
        <v>40</v>
      </c>
      <c r="H8" s="201"/>
      <c r="I8" s="201"/>
    </row>
    <row r="9" spans="1:10" x14ac:dyDescent="0.3">
      <c r="A9" s="33" t="s">
        <v>20</v>
      </c>
      <c r="B9" s="34">
        <v>0.18</v>
      </c>
      <c r="C9" s="15"/>
      <c r="D9" s="27">
        <f>IF(C9&gt;=278,50,B9*C9)</f>
        <v>0</v>
      </c>
      <c r="G9" s="35" t="s">
        <v>39</v>
      </c>
      <c r="I9" s="35" t="s">
        <v>31</v>
      </c>
    </row>
    <row r="10" spans="1:10" x14ac:dyDescent="0.3">
      <c r="A10" s="33" t="s">
        <v>21</v>
      </c>
      <c r="B10" s="34">
        <v>12</v>
      </c>
      <c r="C10" s="15"/>
      <c r="D10" s="27">
        <f>B10*C10</f>
        <v>0</v>
      </c>
      <c r="G10" s="23" t="str">
        <f>IF(B14="Sin_Autobus",8,IF(B14="Plazas_30",22,IF(B14="Plazas_38",35,IF(B14="Plazas_54",38,"-"))))</f>
        <v>-</v>
      </c>
      <c r="H10" s="36"/>
      <c r="I10" s="23" t="str">
        <f>IF(B14="Sin_Autobus",25,IF(B14="Plazas_30",30-C16,IF(B14="Plazas_38",38-C16,IF(B14="Plazas_54",54-C16,"-"))))</f>
        <v>-</v>
      </c>
    </row>
    <row r="11" spans="1:10" x14ac:dyDescent="0.3">
      <c r="B11" s="17" t="s">
        <v>25</v>
      </c>
      <c r="C11" s="17"/>
      <c r="D11" s="25">
        <f>SUM(D9:D10)</f>
        <v>0</v>
      </c>
    </row>
    <row r="12" spans="1:10" x14ac:dyDescent="0.3">
      <c r="G12" s="201" t="s">
        <v>32</v>
      </c>
      <c r="H12" s="201"/>
      <c r="I12" s="201"/>
      <c r="J12" s="201"/>
    </row>
    <row r="13" spans="1:10" ht="28.8" x14ac:dyDescent="0.3">
      <c r="A13" s="37" t="s">
        <v>19</v>
      </c>
      <c r="B13" s="18"/>
      <c r="C13" s="39" t="s">
        <v>220</v>
      </c>
      <c r="D13" s="38" t="s">
        <v>37</v>
      </c>
      <c r="G13" s="39" t="s">
        <v>48</v>
      </c>
      <c r="H13" s="39" t="s">
        <v>49</v>
      </c>
      <c r="I13" s="39" t="s">
        <v>213</v>
      </c>
      <c r="J13" s="39" t="s">
        <v>214</v>
      </c>
    </row>
    <row r="14" spans="1:10" x14ac:dyDescent="0.3">
      <c r="A14" s="33" t="s">
        <v>14</v>
      </c>
      <c r="B14" s="15"/>
      <c r="C14" s="118"/>
      <c r="D14" s="26">
        <f>IF(B14="Sin_Autobus",0,IF(B14="Plazas_31",292,IF(AND(B14="Plazas_38",C14="1 a 150 Km"),275,IF(AND(B14="Plazas_38",C14="151 a 300 Km"),297,IF(AND(B14="Plazas_54",C14="1 a 150 Km"),297,IF(AND(B14="Plazas_54",C14="151 a 300 Km"),330,0))))))</f>
        <v>0</v>
      </c>
      <c r="G14" s="22" t="str">
        <f>IF(ISERROR(ROUND((D21/G10)+C15,0)),"-",ROUND((D21/G10)+C15,0))</f>
        <v>-</v>
      </c>
      <c r="H14" s="22" t="str">
        <f>IF(ISERROR(ROUND((D21/G10)+C15,0)+H16),"-",ROUND((D21/G10)+C15,0)+H16)</f>
        <v>-</v>
      </c>
      <c r="I14" s="22" t="str">
        <f>IF(ISERROR(ROUND((D21/G10)+C15,0)+3),"-",ROUND((D21/G10)+C15,0)+3)</f>
        <v>-</v>
      </c>
      <c r="J14" s="22" t="str">
        <f>IF(ISERROR(ROUND((D21/G10)+C15,0)+H16+3),"-",ROUND((D21/G10)+C15,0)+H16+3)</f>
        <v>-</v>
      </c>
    </row>
    <row r="15" spans="1:10" x14ac:dyDescent="0.3">
      <c r="A15" s="33" t="s">
        <v>35</v>
      </c>
      <c r="B15" s="33"/>
      <c r="C15" s="16"/>
      <c r="D15" s="33"/>
      <c r="J15" s="126"/>
    </row>
    <row r="16" spans="1:10" x14ac:dyDescent="0.3">
      <c r="A16" s="33" t="s">
        <v>36</v>
      </c>
      <c r="B16" s="33"/>
      <c r="C16" s="15"/>
      <c r="D16" s="22">
        <f>C15*C16</f>
        <v>0</v>
      </c>
      <c r="F16" s="17" t="s">
        <v>34</v>
      </c>
      <c r="G16" s="40"/>
      <c r="H16" s="34">
        <v>3</v>
      </c>
    </row>
    <row r="17" spans="1:10" customFormat="1" x14ac:dyDescent="0.3">
      <c r="A17" s="58" t="s">
        <v>209</v>
      </c>
      <c r="B17" s="10"/>
      <c r="C17" s="10"/>
      <c r="D17" s="110">
        <f>IF(OR(B14="Plazas_54",B14="Plazas_38",B14="Plazas_31"),C15,0)</f>
        <v>0</v>
      </c>
    </row>
    <row r="18" spans="1:10" x14ac:dyDescent="0.3">
      <c r="A18" s="58" t="s">
        <v>210</v>
      </c>
      <c r="B18" s="33"/>
      <c r="C18" s="33"/>
      <c r="D18" s="53">
        <v>0</v>
      </c>
      <c r="F18" s="17" t="s">
        <v>52</v>
      </c>
      <c r="G18" s="43"/>
      <c r="H18" s="44"/>
      <c r="I18" s="44"/>
      <c r="J18" s="45"/>
    </row>
    <row r="19" spans="1:10" x14ac:dyDescent="0.3">
      <c r="B19" s="109" t="s">
        <v>33</v>
      </c>
      <c r="C19" s="109"/>
      <c r="D19" s="24">
        <f>SUM(D14:D18)</f>
        <v>0</v>
      </c>
      <c r="F19" s="17" t="s">
        <v>51</v>
      </c>
      <c r="G19" s="43"/>
      <c r="H19" s="44"/>
      <c r="I19" s="44"/>
      <c r="J19" s="45"/>
    </row>
    <row r="20" spans="1:10" x14ac:dyDescent="0.3">
      <c r="F20" s="17" t="s">
        <v>50</v>
      </c>
      <c r="G20" s="188"/>
      <c r="H20" s="44"/>
      <c r="I20" s="44"/>
      <c r="J20" s="45"/>
    </row>
    <row r="21" spans="1:10" x14ac:dyDescent="0.3">
      <c r="B21" s="17" t="s">
        <v>38</v>
      </c>
      <c r="C21" s="17"/>
      <c r="D21" s="25">
        <f>D11+D19</f>
        <v>0</v>
      </c>
      <c r="F21" s="17" t="s">
        <v>223</v>
      </c>
      <c r="G21" s="43"/>
      <c r="H21" s="44"/>
      <c r="I21" s="44"/>
      <c r="J21" s="45"/>
    </row>
    <row r="23" spans="1:10" x14ac:dyDescent="0.3">
      <c r="A23" s="41" t="s">
        <v>53</v>
      </c>
      <c r="B23" s="42"/>
      <c r="C23" s="46"/>
      <c r="D23" s="47"/>
      <c r="E23" s="47"/>
      <c r="F23" s="47"/>
      <c r="G23" s="47"/>
      <c r="H23" s="47"/>
      <c r="I23" s="47"/>
      <c r="J23" s="48"/>
    </row>
  </sheetData>
  <sheetProtection password="CC23" sheet="1" objects="1" scenarios="1" selectLockedCells="1"/>
  <mergeCells count="4">
    <mergeCell ref="G8:I8"/>
    <mergeCell ref="A1:J1"/>
    <mergeCell ref="A2:J2"/>
    <mergeCell ref="G12:J12"/>
  </mergeCells>
  <dataValidations count="7">
    <dataValidation type="list" allowBlank="1" showInputMessage="1" showErrorMessage="1" sqref="B5">
      <formula1>meses</formula1>
    </dataValidation>
    <dataValidation type="list" allowBlank="1" showInputMessage="1" showErrorMessage="1" sqref="D5">
      <formula1>dias</formula1>
    </dataValidation>
    <dataValidation type="list" allowBlank="1" showInputMessage="1" showErrorMessage="1" sqref="G5">
      <formula1>INDIRECT($B$5)</formula1>
    </dataValidation>
    <dataValidation type="list" allowBlank="1" showInputMessage="1" showErrorMessage="1" sqref="G6">
      <formula1>responsable</formula1>
    </dataValidation>
    <dataValidation type="list" allowBlank="1" showInputMessage="1" showErrorMessage="1" sqref="B14">
      <formula1>autobus</formula1>
    </dataValidation>
    <dataValidation type="list" allowBlank="1" showInputMessage="1" showErrorMessage="1" sqref="C10 C16:C17">
      <formula1>Monitor</formula1>
    </dataValidation>
    <dataValidation type="list" allowBlank="1" showInputMessage="1" showErrorMessage="1" sqref="C14">
      <formula1>Kilometros</formula1>
    </dataValidation>
  </dataValidations>
  <pageMargins left="0.7" right="0.7" top="0.75" bottom="0.75" header="0.3" footer="0.3"/>
  <pageSetup orientation="landscape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2" sqref="B2"/>
    </sheetView>
  </sheetViews>
  <sheetFormatPr baseColWidth="10" defaultColWidth="11.5546875" defaultRowHeight="14.4" x14ac:dyDescent="0.3"/>
  <cols>
    <col min="1" max="1" width="11.5546875" style="14"/>
    <col min="2" max="2" width="72.6640625" style="14" customWidth="1"/>
    <col min="3" max="16384" width="11.5546875" style="14"/>
  </cols>
  <sheetData>
    <row r="1" spans="1:8" x14ac:dyDescent="0.3">
      <c r="A1" s="18" t="s">
        <v>22</v>
      </c>
      <c r="B1" s="17" t="s">
        <v>44</v>
      </c>
      <c r="C1" s="20"/>
      <c r="D1" s="20"/>
      <c r="E1" s="13"/>
      <c r="F1" s="13"/>
      <c r="G1" s="13"/>
      <c r="H1" s="13"/>
    </row>
    <row r="2" spans="1:8" x14ac:dyDescent="0.3">
      <c r="A2" s="19">
        <v>1</v>
      </c>
      <c r="B2" s="15"/>
      <c r="C2" s="20"/>
      <c r="D2" s="20"/>
      <c r="E2" s="13"/>
      <c r="F2" s="13"/>
      <c r="G2" s="13"/>
      <c r="H2" s="13"/>
    </row>
    <row r="3" spans="1:8" ht="15" thickBot="1" x14ac:dyDescent="0.35">
      <c r="A3" s="19">
        <v>2</v>
      </c>
      <c r="B3" s="15"/>
      <c r="C3" s="20"/>
      <c r="D3" s="20"/>
      <c r="E3" s="13"/>
      <c r="F3" s="13"/>
      <c r="G3" s="13"/>
      <c r="H3" s="13"/>
    </row>
    <row r="4" spans="1:8" ht="15" thickBot="1" x14ac:dyDescent="0.35">
      <c r="A4" s="21"/>
      <c r="B4" s="21"/>
      <c r="C4" s="20"/>
      <c r="D4" s="127" t="s">
        <v>58</v>
      </c>
      <c r="E4" s="13"/>
      <c r="F4" s="13"/>
      <c r="G4" s="13"/>
      <c r="H4" s="13"/>
    </row>
    <row r="5" spans="1:8" ht="15" thickBot="1" x14ac:dyDescent="0.35">
      <c r="A5" s="125" t="s">
        <v>222</v>
      </c>
      <c r="B5" s="133"/>
      <c r="C5" s="21"/>
      <c r="D5" s="134">
        <f>Proyecto_Actividad!D11</f>
        <v>0</v>
      </c>
    </row>
    <row r="6" spans="1:8" x14ac:dyDescent="0.3">
      <c r="A6" s="21"/>
      <c r="B6" s="21" t="s">
        <v>224</v>
      </c>
      <c r="C6" s="21"/>
      <c r="D6" s="21"/>
    </row>
  </sheetData>
  <sheetProtection password="CC23" sheet="1" objects="1" scenarios="1" selectLockedCells="1"/>
  <dataValidations count="1">
    <dataValidation type="list" allowBlank="1" showInputMessage="1" showErrorMessage="1" sqref="B2">
      <formula1>Organizadores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0"/>
  <sheetViews>
    <sheetView topLeftCell="D1" zoomScaleNormal="100" workbookViewId="0">
      <selection activeCell="I4" sqref="I4"/>
    </sheetView>
  </sheetViews>
  <sheetFormatPr baseColWidth="10" defaultRowHeight="14.4" x14ac:dyDescent="0.3"/>
  <cols>
    <col min="1" max="1" width="6.21875" customWidth="1"/>
    <col min="2" max="2" width="13" customWidth="1"/>
    <col min="3" max="3" width="27.5546875" customWidth="1"/>
    <col min="4" max="4" width="18.44140625" customWidth="1"/>
    <col min="5" max="5" width="12.33203125" customWidth="1"/>
    <col min="6" max="6" width="12.77734375" customWidth="1"/>
    <col min="7" max="7" width="21.21875" customWidth="1"/>
    <col min="8" max="9" width="12.77734375" customWidth="1"/>
    <col min="10" max="10" width="9.33203125" customWidth="1"/>
    <col min="11" max="11" width="11.109375" customWidth="1"/>
    <col min="12" max="12" width="29.6640625" customWidth="1"/>
    <col min="13" max="13" width="11.33203125" customWidth="1"/>
    <col min="14" max="14" width="19.109375" customWidth="1"/>
    <col min="15" max="15" width="17.6640625" customWidth="1"/>
    <col min="16" max="16" width="29.6640625" customWidth="1"/>
    <col min="17" max="17" width="43.109375" customWidth="1"/>
  </cols>
  <sheetData>
    <row r="1" spans="1:17" x14ac:dyDescent="0.3">
      <c r="A1" s="204" t="s">
        <v>54</v>
      </c>
      <c r="B1" s="204"/>
      <c r="C1" s="204"/>
      <c r="D1" s="204"/>
      <c r="E1" s="204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x14ac:dyDescent="0.3">
      <c r="A2" s="205">
        <f>Proyecto_Actividad!G5</f>
        <v>0</v>
      </c>
      <c r="B2" s="205"/>
      <c r="C2" s="205"/>
      <c r="D2" s="205"/>
      <c r="E2" s="205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4" spans="1:17" ht="25.95" customHeight="1" x14ac:dyDescent="0.3">
      <c r="A4" s="106" t="s">
        <v>55</v>
      </c>
      <c r="B4" s="107" t="s">
        <v>287</v>
      </c>
      <c r="C4" s="106" t="s">
        <v>92</v>
      </c>
      <c r="D4" s="106" t="s">
        <v>221</v>
      </c>
      <c r="E4" s="105" t="s">
        <v>85</v>
      </c>
      <c r="F4" s="106" t="s">
        <v>205</v>
      </c>
      <c r="G4" s="106" t="s">
        <v>56</v>
      </c>
      <c r="H4" s="106" t="s">
        <v>57</v>
      </c>
      <c r="I4" s="107" t="s">
        <v>2068</v>
      </c>
      <c r="J4" s="106" t="s">
        <v>58</v>
      </c>
      <c r="K4" s="106" t="s">
        <v>59</v>
      </c>
      <c r="L4" s="106" t="s">
        <v>84</v>
      </c>
      <c r="M4" s="107" t="s">
        <v>206</v>
      </c>
      <c r="N4" s="107" t="s">
        <v>207</v>
      </c>
      <c r="O4" s="107" t="s">
        <v>288</v>
      </c>
      <c r="P4" s="106" t="s">
        <v>88</v>
      </c>
      <c r="Q4" s="106" t="s">
        <v>851</v>
      </c>
    </row>
    <row r="5" spans="1:17" x14ac:dyDescent="0.3">
      <c r="A5">
        <v>1</v>
      </c>
      <c r="B5" s="135"/>
      <c r="C5" s="172" t="str">
        <f>IF(B5="","-",IF(ISERROR(B5=VLOOKUP(B5,ListadoParticipantes!B$3:B$409,1,0)),"NUEVO INTRODUCIR DATOS",VLOOKUP(B5,ListadoParticipantes!B$3:K$409,2,0)))</f>
        <v>-</v>
      </c>
      <c r="D5" s="172" t="str">
        <f>IF(B5="","-",IF(ISERROR(B5=VLOOKUP(B5,ListadoParticipantes!B$3:B$409,1,0)),"DATOS",VLOOKUP(B5,ListadoParticipantes!B$3:K$409,3,0)))</f>
        <v>-</v>
      </c>
      <c r="E5" s="173" t="str">
        <f>IF(B5="","-",IF(ISERROR(B5=VLOOKUP(B5,ListadoParticipantes!B$3:B$409,1,0)),"DATOS",VLOOKUP(B5,ListadoParticipantes!B$3:K$409,4,0)))</f>
        <v>-</v>
      </c>
      <c r="F5" s="172" t="str">
        <f>IF(B5="","-",IF(ISERROR(B5=VLOOKUP(B5,ListadoParticipantes!B$3:B$409,1,0)),"DATOS",VLOOKUP(B5,ListadoParticipantes!B$3:K$409,5,0)))</f>
        <v>-</v>
      </c>
      <c r="G5" s="124" t="str">
        <f>IF(B5="","-",IF(ISERROR(B5=VLOOKUP(B5,Socios_Numero!B$2:B$68,1,0)),"SOCIO PARTICIPANTE","SOCIO NUMERO"))</f>
        <v>-</v>
      </c>
      <c r="H5" s="123"/>
      <c r="I5" s="123"/>
      <c r="J5" s="137" t="str">
        <f>IF(AND(G5="SOCIO NUMERO",H5="SI"),Proyecto_Actividad!$G$14,IF(AND(G5="SOCIO NUMERO",H5="NO"),Proyecto_Actividad!$H$14,IF(AND(G5="SOCIO NUMERO",H5="SI",I5="SI"),Proyecto_Actividad!$G$14,IF(AND(G5="SOCIO NUMERO",H5="NO",I5="SI"),Proyecto_Actividad!$H$14,IF(AND(G5="SOCIO PARTICIPANTE",H5="SI"),Proyecto_Actividad!$I$14,IF(AND(G5="SOCIO PARTICIPANTE",H5="NO"),Proyecto_Actividad!$J$14,"-"))))))</f>
        <v>-</v>
      </c>
      <c r="K5" s="123"/>
      <c r="L5" s="172" t="str">
        <f>IF(B5="","-",IF(ISERROR(B5=VLOOKUP(B5,ListadoParticipantes!B$3:B$409,1,0)),"DATOS",VLOOKUP(B5,ListadoParticipantes!B$3:K$409,6,0)))</f>
        <v>-</v>
      </c>
      <c r="M5" s="174" t="str">
        <f>IF(B5="","-",IF(ISERROR(B5=VLOOKUP(B5,ListadoParticipantes!B$3:B$409,1,0)),"DATOS",VLOOKUP(B5,ListadoParticipantes!B$3:K$409,7,0)))</f>
        <v>-</v>
      </c>
      <c r="N5" s="172" t="str">
        <f>IF(B5="","-",IF(ISERROR(B5=VLOOKUP(B5,ListadoParticipantes!B$3:B$409,1,0)),"DATOS",VLOOKUP(B5,ListadoParticipantes!B$3:K$409,8,0)))</f>
        <v>-</v>
      </c>
      <c r="O5" s="172" t="str">
        <f>IF(B5="","-",IF(ISERROR(B5=VLOOKUP(B5,ListadoParticipantes!B$3:B$409,1,0)),"DATOS",VLOOKUP(B5,ListadoParticipantes!B$3:K$409,9,0)))</f>
        <v>-</v>
      </c>
      <c r="P5" s="172" t="str">
        <f>IF(B5="","-",IF(ISERROR(B5=VLOOKUP(B5,ListadoParticipantes!B$3:B$409,1,0)),"DATOS",VLOOKUP(B5,ListadoParticipantes!B$3:K$409,10,0)))</f>
        <v>-</v>
      </c>
      <c r="Q5" s="121"/>
    </row>
    <row r="6" spans="1:17" x14ac:dyDescent="0.3">
      <c r="A6">
        <v>2</v>
      </c>
      <c r="B6" s="135"/>
      <c r="C6" s="172" t="str">
        <f>IF(B6="","-",IF(ISERROR(B6=VLOOKUP(B6,ListadoParticipantes!B$3:B$409,1,0)),"NUEVO INTRODUCIR DATOS",VLOOKUP(B6,ListadoParticipantes!B$3:K$409,2,0)))</f>
        <v>-</v>
      </c>
      <c r="D6" s="172" t="str">
        <f>IF(B6="","-",IF(ISERROR(B6=VLOOKUP(B6,ListadoParticipantes!B$3:B$409,1,0)),"DATOS",VLOOKUP(B6,ListadoParticipantes!B$3:K$409,3,0)))</f>
        <v>-</v>
      </c>
      <c r="E6" s="173" t="str">
        <f>IF(B6="","-",IF(ISERROR(B6=VLOOKUP(B6,ListadoParticipantes!B$3:B$409,1,0)),"DATOS",VLOOKUP(B6,ListadoParticipantes!B$3:K$409,4,0)))</f>
        <v>-</v>
      </c>
      <c r="F6" s="172" t="str">
        <f>IF(B6="","-",IF(ISERROR(B6=VLOOKUP(B6,ListadoParticipantes!B$3:B$409,1,0)),"DATOS",VLOOKUP(B6,ListadoParticipantes!B$3:K$409,5,0)))</f>
        <v>-</v>
      </c>
      <c r="G6" s="124" t="str">
        <f>IF(B6="","-",IF(ISERROR(B6=VLOOKUP(B6,Socios_Numero!B$2:B$68,1,0)),"SOCIO PARTICIPANTE","SOCIO NUMERO"))</f>
        <v>-</v>
      </c>
      <c r="H6" s="123"/>
      <c r="I6" s="123"/>
      <c r="J6" s="137" t="str">
        <f>IF(AND(G6="SOCIO NUMERO",H6="SI"),Proyecto_Actividad!$G$14,IF(AND(G6="SOCIO NUMERO",H6="NO"),Proyecto_Actividad!$H$14,IF(AND(G6="SOCIO NUMERO",H6="SI",I6="SI"),Proyecto_Actividad!$G$14,IF(AND(G6="SOCIO NUMERO",H6="NO",I6="SI"),Proyecto_Actividad!$H$14,IF(AND(G6="SOCIO PARTICIPANTE",H6="SI"),Proyecto_Actividad!$I$14,IF(AND(G6="SOCIO PARTICIPANTE",H6="NO"),Proyecto_Actividad!$J$14,"-"))))))</f>
        <v>-</v>
      </c>
      <c r="K6" s="123"/>
      <c r="L6" s="172" t="str">
        <f>IF(B6="","-",IF(ISERROR(B6=VLOOKUP(B6,ListadoParticipantes!B$3:B$409,1,0)),"DATOS",VLOOKUP(B6,ListadoParticipantes!B$3:K$409,6,0)))</f>
        <v>-</v>
      </c>
      <c r="M6" s="174" t="str">
        <f>IF(B6="","-",IF(ISERROR(B6=VLOOKUP(B6,ListadoParticipantes!B$3:B$409,1,0)),"DATOS",VLOOKUP(B6,ListadoParticipantes!B$3:K$409,7,0)))</f>
        <v>-</v>
      </c>
      <c r="N6" s="172" t="str">
        <f>IF(B6="","-",IF(ISERROR(B6=VLOOKUP(B6,ListadoParticipantes!B$3:B$409,1,0)),"DATOS",VLOOKUP(B6,ListadoParticipantes!B$3:K$409,8,0)))</f>
        <v>-</v>
      </c>
      <c r="O6" s="172" t="str">
        <f>IF(B6="","-",IF(ISERROR(B6=VLOOKUP(B6,ListadoParticipantes!B$3:B$409,1,0)),"DATOS",VLOOKUP(B6,ListadoParticipantes!B$3:K$409,9,0)))</f>
        <v>-</v>
      </c>
      <c r="P6" s="172" t="str">
        <f>IF(B6="","-",IF(ISERROR(B6=VLOOKUP(B6,ListadoParticipantes!B$3:B$409,1,0)),"DATOS",VLOOKUP(B6,ListadoParticipantes!B$3:K$409,10,0)))</f>
        <v>-</v>
      </c>
      <c r="Q6" s="121"/>
    </row>
    <row r="7" spans="1:17" x14ac:dyDescent="0.3">
      <c r="A7">
        <v>3</v>
      </c>
      <c r="B7" s="160"/>
      <c r="C7" s="172" t="str">
        <f>IF(B7="","-",IF(ISERROR(B7=VLOOKUP(B7,ListadoParticipantes!B$3:B$409,1,0)),"NUEVO INTRODUCIR DATOS",VLOOKUP(B7,ListadoParticipantes!B$3:K$409,2,0)))</f>
        <v>-</v>
      </c>
      <c r="D7" s="172" t="str">
        <f>IF(B7="","-",IF(ISERROR(B7=VLOOKUP(B7,ListadoParticipantes!B$3:B$409,1,0)),"DATOS",VLOOKUP(B7,ListadoParticipantes!B$3:K$409,3,0)))</f>
        <v>-</v>
      </c>
      <c r="E7" s="173" t="str">
        <f>IF(B7="","-",IF(ISERROR(B7=VLOOKUP(B7,ListadoParticipantes!B$3:B$409,1,0)),"DATOS",VLOOKUP(B7,ListadoParticipantes!B$3:K$409,4,0)))</f>
        <v>-</v>
      </c>
      <c r="F7" s="172" t="str">
        <f>IF(B7="","-",IF(ISERROR(B7=VLOOKUP(B7,ListadoParticipantes!B$3:B$409,1,0)),"DATOS",VLOOKUP(B7,ListadoParticipantes!B$3:K$409,5,0)))</f>
        <v>-</v>
      </c>
      <c r="G7" s="124" t="str">
        <f>IF(B7="","-",IF(ISERROR(B7=VLOOKUP(B7,Socios_Numero!B$2:B$68,1,0)),"SOCIO PARTICIPANTE","SOCIO NUMERO"))</f>
        <v>-</v>
      </c>
      <c r="H7" s="123"/>
      <c r="I7" s="123"/>
      <c r="J7" s="137" t="str">
        <f>IF(AND(G7="SOCIO NUMERO",H7="SI"),Proyecto_Actividad!$G$14,IF(AND(G7="SOCIO NUMERO",H7="NO"),Proyecto_Actividad!$H$14,IF(AND(G7="SOCIO NUMERO",H7="SI",I7="SI"),Proyecto_Actividad!$G$14,IF(AND(G7="SOCIO NUMERO",H7="NO",I7="SI"),Proyecto_Actividad!$H$14,IF(AND(G7="SOCIO PARTICIPANTE",H7="SI"),Proyecto_Actividad!$I$14,IF(AND(G7="SOCIO PARTICIPANTE",H7="NO"),Proyecto_Actividad!$J$14,"-"))))))</f>
        <v>-</v>
      </c>
      <c r="K7" s="123"/>
      <c r="L7" s="172" t="str">
        <f>IF(B7="","-",IF(ISERROR(B7=VLOOKUP(B7,ListadoParticipantes!B$3:B$409,1,0)),"DATOS",VLOOKUP(B7,ListadoParticipantes!B$3:K$409,6,0)))</f>
        <v>-</v>
      </c>
      <c r="M7" s="174" t="str">
        <f>IF(B7="","-",IF(ISERROR(B7=VLOOKUP(B7,ListadoParticipantes!B$3:B$409,1,0)),"DATOS",VLOOKUP(B7,ListadoParticipantes!B$3:K$409,7,0)))</f>
        <v>-</v>
      </c>
      <c r="N7" s="172" t="str">
        <f>IF(B7="","-",IF(ISERROR(B7=VLOOKUP(B7,ListadoParticipantes!B$3:B$409,1,0)),"DATOS",VLOOKUP(B7,ListadoParticipantes!B$3:K$409,8,0)))</f>
        <v>-</v>
      </c>
      <c r="O7" s="172" t="str">
        <f>IF(B7="","-",IF(ISERROR(B7=VLOOKUP(B7,ListadoParticipantes!B$3:B$409,1,0)),"DATOS",VLOOKUP(B7,ListadoParticipantes!B$3:K$409,9,0)))</f>
        <v>-</v>
      </c>
      <c r="P7" s="172" t="str">
        <f>IF(B7="","-",IF(ISERROR(B7=VLOOKUP(B7,ListadoParticipantes!B$3:B$409,1,0)),"DATOS",VLOOKUP(B7,ListadoParticipantes!B$3:K$409,10,0)))</f>
        <v>-</v>
      </c>
      <c r="Q7" s="121"/>
    </row>
    <row r="8" spans="1:17" x14ac:dyDescent="0.3">
      <c r="A8">
        <v>4</v>
      </c>
      <c r="B8" s="160"/>
      <c r="C8" s="172" t="str">
        <f>IF(B8="","-",IF(ISERROR(B8=VLOOKUP(B8,ListadoParticipantes!B$3:B$409,1,0)),"NUEVO INTRODUCIR DATOS",VLOOKUP(B8,ListadoParticipantes!B$3:K$409,2,0)))</f>
        <v>-</v>
      </c>
      <c r="D8" s="172" t="str">
        <f>IF(B8="","-",IF(ISERROR(B8=VLOOKUP(B8,ListadoParticipantes!B$3:B$409,1,0)),"DATOS",VLOOKUP(B8,ListadoParticipantes!B$3:K$409,3,0)))</f>
        <v>-</v>
      </c>
      <c r="E8" s="173" t="str">
        <f>IF(B8="","-",IF(ISERROR(B8=VLOOKUP(B8,ListadoParticipantes!B$3:B$409,1,0)),"DATOS",VLOOKUP(B8,ListadoParticipantes!B$3:K$409,4,0)))</f>
        <v>-</v>
      </c>
      <c r="F8" s="172" t="str">
        <f>IF(B8="","-",IF(ISERROR(B8=VLOOKUP(B8,ListadoParticipantes!B$3:B$409,1,0)),"DATOS",VLOOKUP(B8,ListadoParticipantes!B$3:K$409,5,0)))</f>
        <v>-</v>
      </c>
      <c r="G8" s="124" t="str">
        <f>IF(B8="","-",IF(ISERROR(B8=VLOOKUP(B8,Socios_Numero!B$2:B$68,1,0)),"SOCIO PARTICIPANTE","SOCIO NUMERO"))</f>
        <v>-</v>
      </c>
      <c r="H8" s="123"/>
      <c r="I8" s="123"/>
      <c r="J8" s="137" t="str">
        <f>IF(AND(G8="SOCIO NUMERO",H8="SI"),Proyecto_Actividad!$G$14,IF(AND(G8="SOCIO NUMERO",H8="NO"),Proyecto_Actividad!$H$14,IF(AND(G8="SOCIO NUMERO",H8="SI",I8="SI"),Proyecto_Actividad!$G$14,IF(AND(G8="SOCIO NUMERO",H8="NO",I8="SI"),Proyecto_Actividad!$H$14,IF(AND(G8="SOCIO PARTICIPANTE",H8="SI"),Proyecto_Actividad!$I$14,IF(AND(G8="SOCIO PARTICIPANTE",H8="NO"),Proyecto_Actividad!$J$14,"-"))))))</f>
        <v>-</v>
      </c>
      <c r="K8" s="123"/>
      <c r="L8" s="172" t="str">
        <f>IF(B8="","-",IF(ISERROR(B8=VLOOKUP(B8,ListadoParticipantes!B$3:B$409,1,0)),"DATOS",VLOOKUP(B8,ListadoParticipantes!B$3:K$409,6,0)))</f>
        <v>-</v>
      </c>
      <c r="M8" s="174" t="str">
        <f>IF(B8="","-",IF(ISERROR(B8=VLOOKUP(B8,ListadoParticipantes!B$3:B$409,1,0)),"DATOS",VLOOKUP(B8,ListadoParticipantes!B$3:K$409,7,0)))</f>
        <v>-</v>
      </c>
      <c r="N8" s="172" t="str">
        <f>IF(B8="","-",IF(ISERROR(B8=VLOOKUP(B8,ListadoParticipantes!B$3:B$409,1,0)),"DATOS",VLOOKUP(B8,ListadoParticipantes!B$3:K$409,8,0)))</f>
        <v>-</v>
      </c>
      <c r="O8" s="172" t="str">
        <f>IF(B8="","-",IF(ISERROR(B8=VLOOKUP(B8,ListadoParticipantes!B$3:B$409,1,0)),"DATOS",VLOOKUP(B8,ListadoParticipantes!B$3:K$409,9,0)))</f>
        <v>-</v>
      </c>
      <c r="P8" s="172" t="str">
        <f>IF(B8="","-",IF(ISERROR(B8=VLOOKUP(B8,ListadoParticipantes!B$3:B$409,1,0)),"DATOS",VLOOKUP(B8,ListadoParticipantes!B$3:K$409,10,0)))</f>
        <v>-</v>
      </c>
      <c r="Q8" s="121"/>
    </row>
    <row r="9" spans="1:17" x14ac:dyDescent="0.3">
      <c r="A9">
        <v>5</v>
      </c>
      <c r="B9" s="160"/>
      <c r="C9" s="172" t="str">
        <f>IF(B9="","-",IF(ISERROR(B9=VLOOKUP(B9,ListadoParticipantes!B$3:B$409,1,0)),"NUEVO INTRODUCIR DATOS",VLOOKUP(B9,ListadoParticipantes!B$3:K$409,2,0)))</f>
        <v>-</v>
      </c>
      <c r="D9" s="172" t="str">
        <f>IF(B9="","-",IF(ISERROR(B9=VLOOKUP(B9,ListadoParticipantes!B$3:B$409,1,0)),"DATOS",VLOOKUP(B9,ListadoParticipantes!B$3:K$409,3,0)))</f>
        <v>-</v>
      </c>
      <c r="E9" s="173" t="str">
        <f>IF(B9="","-",IF(ISERROR(B9=VLOOKUP(B9,ListadoParticipantes!B$3:B$409,1,0)),"DATOS",VLOOKUP(B9,ListadoParticipantes!B$3:K$409,4,0)))</f>
        <v>-</v>
      </c>
      <c r="F9" s="172" t="str">
        <f>IF(B9="","-",IF(ISERROR(B9=VLOOKUP(B9,ListadoParticipantes!B$3:B$409,1,0)),"DATOS",VLOOKUP(B9,ListadoParticipantes!B$3:K$409,5,0)))</f>
        <v>-</v>
      </c>
      <c r="G9" s="124" t="str">
        <f>IF(B9="","-",IF(ISERROR(B9=VLOOKUP(B9,Socios_Numero!B$2:B$68,1,0)),"SOCIO PARTICIPANTE","SOCIO NUMERO"))</f>
        <v>-</v>
      </c>
      <c r="H9" s="123"/>
      <c r="I9" s="123"/>
      <c r="J9" s="137" t="str">
        <f>IF(AND(G9="SOCIO NUMERO",H9="SI"),Proyecto_Actividad!$G$14,IF(AND(G9="SOCIO NUMERO",H9="NO"),Proyecto_Actividad!$H$14,IF(AND(G9="SOCIO NUMERO",H9="SI",I9="SI"),Proyecto_Actividad!$G$14,IF(AND(G9="SOCIO NUMERO",H9="NO",I9="SI"),Proyecto_Actividad!$H$14,IF(AND(G9="SOCIO PARTICIPANTE",H9="SI"),Proyecto_Actividad!$I$14,IF(AND(G9="SOCIO PARTICIPANTE",H9="NO"),Proyecto_Actividad!$J$14,"-"))))))</f>
        <v>-</v>
      </c>
      <c r="K9" s="123"/>
      <c r="L9" s="172" t="str">
        <f>IF(B9="","-",IF(ISERROR(B9=VLOOKUP(B9,ListadoParticipantes!B$3:B$409,1,0)),"DATOS",VLOOKUP(B9,ListadoParticipantes!B$3:K$409,6,0)))</f>
        <v>-</v>
      </c>
      <c r="M9" s="174" t="str">
        <f>IF(B9="","-",IF(ISERROR(B9=VLOOKUP(B9,ListadoParticipantes!B$3:B$409,1,0)),"DATOS",VLOOKUP(B9,ListadoParticipantes!B$3:K$409,7,0)))</f>
        <v>-</v>
      </c>
      <c r="N9" s="172" t="str">
        <f>IF(B9="","-",IF(ISERROR(B9=VLOOKUP(B9,ListadoParticipantes!B$3:B$409,1,0)),"DATOS",VLOOKUP(B9,ListadoParticipantes!B$3:K$409,8,0)))</f>
        <v>-</v>
      </c>
      <c r="O9" s="172" t="str">
        <f>IF(B9="","-",IF(ISERROR(B9=VLOOKUP(B9,ListadoParticipantes!B$3:B$409,1,0)),"DATOS",VLOOKUP(B9,ListadoParticipantes!B$3:K$409,9,0)))</f>
        <v>-</v>
      </c>
      <c r="P9" s="172" t="str">
        <f>IF(B9="","-",IF(ISERROR(B9=VLOOKUP(B9,ListadoParticipantes!B$3:B$409,1,0)),"DATOS",VLOOKUP(B9,ListadoParticipantes!B$3:K$409,10,0)))</f>
        <v>-</v>
      </c>
      <c r="Q9" s="121"/>
    </row>
    <row r="10" spans="1:17" x14ac:dyDescent="0.3">
      <c r="A10">
        <v>6</v>
      </c>
      <c r="B10" s="160"/>
      <c r="C10" s="172" t="str">
        <f>IF(B10="","-",IF(ISERROR(B10=VLOOKUP(B10,ListadoParticipantes!B$3:B$409,1,0)),"NUEVO INTRODUCIR DATOS",VLOOKUP(B10,ListadoParticipantes!B$3:K$409,2,0)))</f>
        <v>-</v>
      </c>
      <c r="D10" s="172" t="str">
        <f>IF(B10="","-",IF(ISERROR(B10=VLOOKUP(B10,ListadoParticipantes!B$3:B$409,1,0)),"DATOS",VLOOKUP(B10,ListadoParticipantes!B$3:K$409,3,0)))</f>
        <v>-</v>
      </c>
      <c r="E10" s="173" t="str">
        <f>IF(B10="","-",IF(ISERROR(B10=VLOOKUP(B10,ListadoParticipantes!B$3:B$409,1,0)),"DATOS",VLOOKUP(B10,ListadoParticipantes!B$3:K$409,4,0)))</f>
        <v>-</v>
      </c>
      <c r="F10" s="172" t="str">
        <f>IF(B10="","-",IF(ISERROR(B10=VLOOKUP(B10,ListadoParticipantes!B$3:B$409,1,0)),"DATOS",VLOOKUP(B10,ListadoParticipantes!B$3:K$409,5,0)))</f>
        <v>-</v>
      </c>
      <c r="G10" s="124" t="str">
        <f>IF(B10="","-",IF(ISERROR(B10=VLOOKUP(B10,Socios_Numero!B$2:B$68,1,0)),"SOCIO PARTICIPANTE","SOCIO NUMERO"))</f>
        <v>-</v>
      </c>
      <c r="H10" s="123"/>
      <c r="I10" s="123"/>
      <c r="J10" s="137" t="str">
        <f>IF(AND(G10="SOCIO NUMERO",H10="SI"),Proyecto_Actividad!$G$14,IF(AND(G10="SOCIO NUMERO",H10="NO"),Proyecto_Actividad!$H$14,IF(AND(G10="SOCIO NUMERO",H10="SI",I10="SI"),Proyecto_Actividad!$G$14,IF(AND(G10="SOCIO NUMERO",H10="NO",I10="SI"),Proyecto_Actividad!$H$14,IF(AND(G10="SOCIO PARTICIPANTE",H10="SI"),Proyecto_Actividad!$I$14,IF(AND(G10="SOCIO PARTICIPANTE",H10="NO"),Proyecto_Actividad!$J$14,"-"))))))</f>
        <v>-</v>
      </c>
      <c r="K10" s="123"/>
      <c r="L10" s="172" t="str">
        <f>IF(B10="","-",IF(ISERROR(B10=VLOOKUP(B10,ListadoParticipantes!B$3:B$409,1,0)),"DATOS",VLOOKUP(B10,ListadoParticipantes!B$3:K$409,6,0)))</f>
        <v>-</v>
      </c>
      <c r="M10" s="174" t="str">
        <f>IF(B10="","-",IF(ISERROR(B10=VLOOKUP(B10,ListadoParticipantes!B$3:B$409,1,0)),"DATOS",VLOOKUP(B10,ListadoParticipantes!B$3:K$409,7,0)))</f>
        <v>-</v>
      </c>
      <c r="N10" s="172" t="str">
        <f>IF(B10="","-",IF(ISERROR(B10=VLOOKUP(B10,ListadoParticipantes!B$3:B$409,1,0)),"DATOS",VLOOKUP(B10,ListadoParticipantes!B$3:K$409,8,0)))</f>
        <v>-</v>
      </c>
      <c r="O10" s="172" t="str">
        <f>IF(B10="","-",IF(ISERROR(B10=VLOOKUP(B10,ListadoParticipantes!B$3:B$409,1,0)),"DATOS",VLOOKUP(B10,ListadoParticipantes!B$3:K$409,9,0)))</f>
        <v>-</v>
      </c>
      <c r="P10" s="172" t="str">
        <f>IF(B10="","-",IF(ISERROR(B10=VLOOKUP(B10,ListadoParticipantes!B$3:B$409,1,0)),"DATOS",VLOOKUP(B10,ListadoParticipantes!B$3:K$409,10,0)))</f>
        <v>-</v>
      </c>
      <c r="Q10" s="121"/>
    </row>
    <row r="11" spans="1:17" x14ac:dyDescent="0.3">
      <c r="A11">
        <v>7</v>
      </c>
      <c r="B11" s="160"/>
      <c r="C11" s="172" t="str">
        <f>IF(B11="","-",IF(ISERROR(B11=VLOOKUP(B11,ListadoParticipantes!B$3:B$409,1,0)),"NUEVO INTRODUCIR DATOS",VLOOKUP(B11,ListadoParticipantes!B$3:K$409,2,0)))</f>
        <v>-</v>
      </c>
      <c r="D11" s="172" t="str">
        <f>IF(B11="","-",IF(ISERROR(B11=VLOOKUP(B11,ListadoParticipantes!B$3:B$409,1,0)),"DATOS",VLOOKUP(B11,ListadoParticipantes!B$3:K$409,3,0)))</f>
        <v>-</v>
      </c>
      <c r="E11" s="173" t="str">
        <f>IF(B11="","-",IF(ISERROR(B11=VLOOKUP(B11,ListadoParticipantes!B$3:B$409,1,0)),"DATOS",VLOOKUP(B11,ListadoParticipantes!B$3:K$409,4,0)))</f>
        <v>-</v>
      </c>
      <c r="F11" s="172" t="str">
        <f>IF(B11="","-",IF(ISERROR(B11=VLOOKUP(B11,ListadoParticipantes!B$3:B$409,1,0)),"DATOS",VLOOKUP(B11,ListadoParticipantes!B$3:K$409,5,0)))</f>
        <v>-</v>
      </c>
      <c r="G11" s="124" t="str">
        <f>IF(B11="","-",IF(ISERROR(B11=VLOOKUP(B11,Socios_Numero!B$2:B$68,1,0)),"SOCIO PARTICIPANTE","SOCIO NUMERO"))</f>
        <v>-</v>
      </c>
      <c r="H11" s="123"/>
      <c r="I11" s="123"/>
      <c r="J11" s="137" t="str">
        <f>IF(AND(G11="SOCIO NUMERO",H11="SI"),Proyecto_Actividad!$G$14,IF(AND(G11="SOCIO NUMERO",H11="NO"),Proyecto_Actividad!$H$14,IF(AND(G11="SOCIO NUMERO",H11="SI",I11="SI"),Proyecto_Actividad!$G$14,IF(AND(G11="SOCIO NUMERO",H11="NO",I11="SI"),Proyecto_Actividad!$H$14,IF(AND(G11="SOCIO PARTICIPANTE",H11="SI"),Proyecto_Actividad!$I$14,IF(AND(G11="SOCIO PARTICIPANTE",H11="NO"),Proyecto_Actividad!$J$14,"-"))))))</f>
        <v>-</v>
      </c>
      <c r="K11" s="123"/>
      <c r="L11" s="172" t="str">
        <f>IF(B11="","-",IF(ISERROR(B11=VLOOKUP(B11,ListadoParticipantes!B$3:B$409,1,0)),"DATOS",VLOOKUP(B11,ListadoParticipantes!B$3:K$409,6,0)))</f>
        <v>-</v>
      </c>
      <c r="M11" s="174" t="str">
        <f>IF(B11="","-",IF(ISERROR(B11=VLOOKUP(B11,ListadoParticipantes!B$3:B$409,1,0)),"DATOS",VLOOKUP(B11,ListadoParticipantes!B$3:K$409,7,0)))</f>
        <v>-</v>
      </c>
      <c r="N11" s="172" t="str">
        <f>IF(B11="","-",IF(ISERROR(B11=VLOOKUP(B11,ListadoParticipantes!B$3:B$409,1,0)),"DATOS",VLOOKUP(B11,ListadoParticipantes!B$3:K$409,8,0)))</f>
        <v>-</v>
      </c>
      <c r="O11" s="172" t="str">
        <f>IF(B11="","-",IF(ISERROR(B11=VLOOKUP(B11,ListadoParticipantes!B$3:B$409,1,0)),"DATOS",VLOOKUP(B11,ListadoParticipantes!B$3:K$409,9,0)))</f>
        <v>-</v>
      </c>
      <c r="P11" s="172" t="str">
        <f>IF(B11="","-",IF(ISERROR(B11=VLOOKUP(B11,ListadoParticipantes!B$3:B$409,1,0)),"DATOS",VLOOKUP(B11,ListadoParticipantes!B$3:K$409,10,0)))</f>
        <v>-</v>
      </c>
      <c r="Q11" s="121"/>
    </row>
    <row r="12" spans="1:17" x14ac:dyDescent="0.3">
      <c r="A12">
        <v>8</v>
      </c>
      <c r="B12" s="160"/>
      <c r="C12" s="172" t="str">
        <f>IF(B12="","-",IF(ISERROR(B12=VLOOKUP(B12,ListadoParticipantes!B$3:B$409,1,0)),"NUEVO INTRODUCIR DATOS",VLOOKUP(B12,ListadoParticipantes!B$3:K$409,2,0)))</f>
        <v>-</v>
      </c>
      <c r="D12" s="172" t="str">
        <f>IF(B12="","-",IF(ISERROR(B12=VLOOKUP(B12,ListadoParticipantes!B$3:B$409,1,0)),"DATOS",VLOOKUP(B12,ListadoParticipantes!B$3:K$409,3,0)))</f>
        <v>-</v>
      </c>
      <c r="E12" s="173" t="str">
        <f>IF(B12="","-",IF(ISERROR(B12=VLOOKUP(B12,ListadoParticipantes!B$3:B$409,1,0)),"DATOS",VLOOKUP(B12,ListadoParticipantes!B$3:K$409,4,0)))</f>
        <v>-</v>
      </c>
      <c r="F12" s="172" t="str">
        <f>IF(B12="","-",IF(ISERROR(B12=VLOOKUP(B12,ListadoParticipantes!B$3:B$409,1,0)),"DATOS",VLOOKUP(B12,ListadoParticipantes!B$3:K$409,5,0)))</f>
        <v>-</v>
      </c>
      <c r="G12" s="124" t="str">
        <f>IF(B12="","-",IF(ISERROR(B12=VLOOKUP(B12,Socios_Numero!B$2:B$68,1,0)),"SOCIO PARTICIPANTE","SOCIO NUMERO"))</f>
        <v>-</v>
      </c>
      <c r="H12" s="123"/>
      <c r="I12" s="123"/>
      <c r="J12" s="137" t="str">
        <f>IF(AND(G12="SOCIO NUMERO",H12="SI"),Proyecto_Actividad!$G$14,IF(AND(G12="SOCIO NUMERO",H12="NO"),Proyecto_Actividad!$H$14,IF(AND(G12="SOCIO NUMERO",H12="SI",I12="SI"),Proyecto_Actividad!$G$14,IF(AND(G12="SOCIO NUMERO",H12="NO",I12="SI"),Proyecto_Actividad!$H$14,IF(AND(G12="SOCIO PARTICIPANTE",H12="SI"),Proyecto_Actividad!$I$14,IF(AND(G12="SOCIO PARTICIPANTE",H12="NO"),Proyecto_Actividad!$J$14,"-"))))))</f>
        <v>-</v>
      </c>
      <c r="K12" s="123"/>
      <c r="L12" s="172" t="str">
        <f>IF(B12="","-",IF(ISERROR(B12=VLOOKUP(B12,ListadoParticipantes!B$3:B$409,1,0)),"DATOS",VLOOKUP(B12,ListadoParticipantes!B$3:K$409,6,0)))</f>
        <v>-</v>
      </c>
      <c r="M12" s="174" t="str">
        <f>IF(B12="","-",IF(ISERROR(B12=VLOOKUP(B12,ListadoParticipantes!B$3:B$409,1,0)),"DATOS",VLOOKUP(B12,ListadoParticipantes!B$3:K$409,7,0)))</f>
        <v>-</v>
      </c>
      <c r="N12" s="172" t="str">
        <f>IF(B12="","-",IF(ISERROR(B12=VLOOKUP(B12,ListadoParticipantes!B$3:B$409,1,0)),"DATOS",VLOOKUP(B12,ListadoParticipantes!B$3:K$409,8,0)))</f>
        <v>-</v>
      </c>
      <c r="O12" s="172" t="str">
        <f>IF(B12="","-",IF(ISERROR(B12=VLOOKUP(B12,ListadoParticipantes!B$3:B$409,1,0)),"DATOS",VLOOKUP(B12,ListadoParticipantes!B$3:K$409,9,0)))</f>
        <v>-</v>
      </c>
      <c r="P12" s="172" t="str">
        <f>IF(B12="","-",IF(ISERROR(B12=VLOOKUP(B12,ListadoParticipantes!B$3:B$409,1,0)),"DATOS",VLOOKUP(B12,ListadoParticipantes!B$3:K$409,10,0)))</f>
        <v>-</v>
      </c>
      <c r="Q12" s="121"/>
    </row>
    <row r="13" spans="1:17" x14ac:dyDescent="0.3">
      <c r="A13">
        <v>9</v>
      </c>
      <c r="B13" s="160"/>
      <c r="C13" s="172" t="str">
        <f>IF(B13="","-",IF(ISERROR(B13=VLOOKUP(B13,ListadoParticipantes!B$3:B$409,1,0)),"NUEVO INTRODUCIR DATOS",VLOOKUP(B13,ListadoParticipantes!B$3:K$409,2,0)))</f>
        <v>-</v>
      </c>
      <c r="D13" s="172" t="str">
        <f>IF(B13="","-",IF(ISERROR(B13=VLOOKUP(B13,ListadoParticipantes!B$3:B$409,1,0)),"DATOS",VLOOKUP(B13,ListadoParticipantes!B$3:K$409,3,0)))</f>
        <v>-</v>
      </c>
      <c r="E13" s="173" t="str">
        <f>IF(B13="","-",IF(ISERROR(B13=VLOOKUP(B13,ListadoParticipantes!B$3:B$409,1,0)),"DATOS",VLOOKUP(B13,ListadoParticipantes!B$3:K$409,4,0)))</f>
        <v>-</v>
      </c>
      <c r="F13" s="172" t="str">
        <f>IF(B13="","-",IF(ISERROR(B13=VLOOKUP(B13,ListadoParticipantes!B$3:B$409,1,0)),"DATOS",VLOOKUP(B13,ListadoParticipantes!B$3:K$409,5,0)))</f>
        <v>-</v>
      </c>
      <c r="G13" s="124" t="str">
        <f>IF(B13="","-",IF(ISERROR(B13=VLOOKUP(B13,Socios_Numero!B$2:B$68,1,0)),"SOCIO PARTICIPANTE","SOCIO NUMERO"))</f>
        <v>-</v>
      </c>
      <c r="H13" s="123"/>
      <c r="I13" s="123"/>
      <c r="J13" s="137" t="str">
        <f>IF(AND(G13="SOCIO NUMERO",H13="SI"),Proyecto_Actividad!$G$14,IF(AND(G13="SOCIO NUMERO",H13="NO"),Proyecto_Actividad!$H$14,IF(AND(G13="SOCIO NUMERO",H13="SI",I13="SI"),Proyecto_Actividad!$G$14,IF(AND(G13="SOCIO NUMERO",H13="NO",I13="SI"),Proyecto_Actividad!$H$14,IF(AND(G13="SOCIO PARTICIPANTE",H13="SI"),Proyecto_Actividad!$I$14,IF(AND(G13="SOCIO PARTICIPANTE",H13="NO"),Proyecto_Actividad!$J$14,"-"))))))</f>
        <v>-</v>
      </c>
      <c r="K13" s="123"/>
      <c r="L13" s="172" t="str">
        <f>IF(B13="","-",IF(ISERROR(B13=VLOOKUP(B13,ListadoParticipantes!B$3:B$409,1,0)),"DATOS",VLOOKUP(B13,ListadoParticipantes!B$3:K$409,6,0)))</f>
        <v>-</v>
      </c>
      <c r="M13" s="174" t="str">
        <f>IF(B13="","-",IF(ISERROR(B13=VLOOKUP(B13,ListadoParticipantes!B$3:B$409,1,0)),"DATOS",VLOOKUP(B13,ListadoParticipantes!B$3:K$409,7,0)))</f>
        <v>-</v>
      </c>
      <c r="N13" s="172" t="str">
        <f>IF(B13="","-",IF(ISERROR(B13=VLOOKUP(B13,ListadoParticipantes!B$3:B$409,1,0)),"DATOS",VLOOKUP(B13,ListadoParticipantes!B$3:K$409,8,0)))</f>
        <v>-</v>
      </c>
      <c r="O13" s="172" t="str">
        <f>IF(B13="","-",IF(ISERROR(B13=VLOOKUP(B13,ListadoParticipantes!B$3:B$409,1,0)),"DATOS",VLOOKUP(B13,ListadoParticipantes!B$3:K$409,9,0)))</f>
        <v>-</v>
      </c>
      <c r="P13" s="172" t="str">
        <f>IF(B13="","-",IF(ISERROR(B13=VLOOKUP(B13,ListadoParticipantes!B$3:B$409,1,0)),"DATOS",VLOOKUP(B13,ListadoParticipantes!B$3:K$409,10,0)))</f>
        <v>-</v>
      </c>
      <c r="Q13" s="121"/>
    </row>
    <row r="14" spans="1:17" x14ac:dyDescent="0.3">
      <c r="A14">
        <v>10</v>
      </c>
      <c r="B14" s="160"/>
      <c r="C14" s="172" t="str">
        <f>IF(B14="","-",IF(ISERROR(B14=VLOOKUP(B14,ListadoParticipantes!B$3:B$409,1,0)),"NUEVO INTRODUCIR DATOS",VLOOKUP(B14,ListadoParticipantes!B$3:K$409,2,0)))</f>
        <v>-</v>
      </c>
      <c r="D14" s="172" t="str">
        <f>IF(B14="","-",IF(ISERROR(B14=VLOOKUP(B14,ListadoParticipantes!B$3:B$409,1,0)),"DATOS",VLOOKUP(B14,ListadoParticipantes!B$3:K$409,3,0)))</f>
        <v>-</v>
      </c>
      <c r="E14" s="173" t="str">
        <f>IF(B14="","-",IF(ISERROR(B14=VLOOKUP(B14,ListadoParticipantes!B$3:B$409,1,0)),"DATOS",VLOOKUP(B14,ListadoParticipantes!B$3:K$409,4,0)))</f>
        <v>-</v>
      </c>
      <c r="F14" s="172" t="str">
        <f>IF(B14="","-",IF(ISERROR(B14=VLOOKUP(B14,ListadoParticipantes!B$3:B$409,1,0)),"DATOS",VLOOKUP(B14,ListadoParticipantes!B$3:K$409,5,0)))</f>
        <v>-</v>
      </c>
      <c r="G14" s="124" t="str">
        <f>IF(B14="","-",IF(ISERROR(B14=VLOOKUP(B14,Socios_Numero!B$2:B$68,1,0)),"SOCIO PARTICIPANTE","SOCIO NUMERO"))</f>
        <v>-</v>
      </c>
      <c r="H14" s="123"/>
      <c r="I14" s="123"/>
      <c r="J14" s="137" t="str">
        <f>IF(AND(G14="SOCIO NUMERO",H14="SI"),Proyecto_Actividad!$G$14,IF(AND(G14="SOCIO NUMERO",H14="NO"),Proyecto_Actividad!$H$14,IF(AND(G14="SOCIO NUMERO",H14="SI",I14="SI"),Proyecto_Actividad!$G$14,IF(AND(G14="SOCIO NUMERO",H14="NO",I14="SI"),Proyecto_Actividad!$H$14,IF(AND(G14="SOCIO PARTICIPANTE",H14="SI"),Proyecto_Actividad!$I$14,IF(AND(G14="SOCIO PARTICIPANTE",H14="NO"),Proyecto_Actividad!$J$14,"-"))))))</f>
        <v>-</v>
      </c>
      <c r="K14" s="123"/>
      <c r="L14" s="172" t="str">
        <f>IF(B14="","-",IF(ISERROR(B14=VLOOKUP(B14,ListadoParticipantes!B$3:B$409,1,0)),"DATOS",VLOOKUP(B14,ListadoParticipantes!B$3:K$409,6,0)))</f>
        <v>-</v>
      </c>
      <c r="M14" s="174" t="str">
        <f>IF(B14="","-",IF(ISERROR(B14=VLOOKUP(B14,ListadoParticipantes!B$3:B$409,1,0)),"DATOS",VLOOKUP(B14,ListadoParticipantes!B$3:K$409,7,0)))</f>
        <v>-</v>
      </c>
      <c r="N14" s="172" t="str">
        <f>IF(B14="","-",IF(ISERROR(B14=VLOOKUP(B14,ListadoParticipantes!B$3:B$409,1,0)),"DATOS",VLOOKUP(B14,ListadoParticipantes!B$3:K$409,8,0)))</f>
        <v>-</v>
      </c>
      <c r="O14" s="172" t="str">
        <f>IF(B14="","-",IF(ISERROR(B14=VLOOKUP(B14,ListadoParticipantes!B$3:B$409,1,0)),"DATOS",VLOOKUP(B14,ListadoParticipantes!B$3:K$409,9,0)))</f>
        <v>-</v>
      </c>
      <c r="P14" s="172" t="str">
        <f>IF(B14="","-",IF(ISERROR(B14=VLOOKUP(B14,ListadoParticipantes!B$3:B$409,1,0)),"DATOS",VLOOKUP(B14,ListadoParticipantes!B$3:K$409,10,0)))</f>
        <v>-</v>
      </c>
      <c r="Q14" s="121"/>
    </row>
    <row r="15" spans="1:17" x14ac:dyDescent="0.3">
      <c r="A15">
        <v>11</v>
      </c>
      <c r="B15" s="160"/>
      <c r="C15" s="172" t="str">
        <f>IF(B15="","-",IF(ISERROR(B15=VLOOKUP(B15,ListadoParticipantes!B$3:B$409,1,0)),"NUEVO INTRODUCIR DATOS",VLOOKUP(B15,ListadoParticipantes!B$3:K$409,2,0)))</f>
        <v>-</v>
      </c>
      <c r="D15" s="172" t="str">
        <f>IF(B15="","-",IF(ISERROR(B15=VLOOKUP(B15,ListadoParticipantes!B$3:B$409,1,0)),"DATOS",VLOOKUP(B15,ListadoParticipantes!B$3:K$409,3,0)))</f>
        <v>-</v>
      </c>
      <c r="E15" s="173" t="str">
        <f>IF(B15="","-",IF(ISERROR(B15=VLOOKUP(B15,ListadoParticipantes!B$3:B$409,1,0)),"DATOS",VLOOKUP(B15,ListadoParticipantes!B$3:K$409,4,0)))</f>
        <v>-</v>
      </c>
      <c r="F15" s="172" t="str">
        <f>IF(B15="","-",IF(ISERROR(B15=VLOOKUP(B15,ListadoParticipantes!B$3:B$409,1,0)),"DATOS",VLOOKUP(B15,ListadoParticipantes!B$3:K$409,5,0)))</f>
        <v>-</v>
      </c>
      <c r="G15" s="124" t="str">
        <f>IF(B15="","-",IF(ISERROR(B15=VLOOKUP(B15,Socios_Numero!B$2:B$68,1,0)),"SOCIO PARTICIPANTE","SOCIO NUMERO"))</f>
        <v>-</v>
      </c>
      <c r="H15" s="123"/>
      <c r="I15" s="123"/>
      <c r="J15" s="137" t="str">
        <f>IF(AND(G15="SOCIO NUMERO",H15="SI"),Proyecto_Actividad!$G$14,IF(AND(G15="SOCIO NUMERO",H15="NO"),Proyecto_Actividad!$H$14,IF(AND(G15="SOCIO NUMERO",H15="SI",I15="SI"),Proyecto_Actividad!$G$14,IF(AND(G15="SOCIO NUMERO",H15="NO",I15="SI"),Proyecto_Actividad!$H$14,IF(AND(G15="SOCIO PARTICIPANTE",H15="SI"),Proyecto_Actividad!$I$14,IF(AND(G15="SOCIO PARTICIPANTE",H15="NO"),Proyecto_Actividad!$J$14,"-"))))))</f>
        <v>-</v>
      </c>
      <c r="K15" s="123"/>
      <c r="L15" s="172" t="str">
        <f>IF(B15="","-",IF(ISERROR(B15=VLOOKUP(B15,ListadoParticipantes!B$3:B$409,1,0)),"DATOS",VLOOKUP(B15,ListadoParticipantes!B$3:K$409,6,0)))</f>
        <v>-</v>
      </c>
      <c r="M15" s="174" t="str">
        <f>IF(B15="","-",IF(ISERROR(B15=VLOOKUP(B15,ListadoParticipantes!B$3:B$409,1,0)),"DATOS",VLOOKUP(B15,ListadoParticipantes!B$3:K$409,7,0)))</f>
        <v>-</v>
      </c>
      <c r="N15" s="172" t="str">
        <f>IF(B15="","-",IF(ISERROR(B15=VLOOKUP(B15,ListadoParticipantes!B$3:B$409,1,0)),"DATOS",VLOOKUP(B15,ListadoParticipantes!B$3:K$409,8,0)))</f>
        <v>-</v>
      </c>
      <c r="O15" s="172" t="str">
        <f>IF(B15="","-",IF(ISERROR(B15=VLOOKUP(B15,ListadoParticipantes!B$3:B$409,1,0)),"DATOS",VLOOKUP(B15,ListadoParticipantes!B$3:K$409,9,0)))</f>
        <v>-</v>
      </c>
      <c r="P15" s="172" t="str">
        <f>IF(B15="","-",IF(ISERROR(B15=VLOOKUP(B15,ListadoParticipantes!B$3:B$409,1,0)),"DATOS",VLOOKUP(B15,ListadoParticipantes!B$3:K$409,10,0)))</f>
        <v>-</v>
      </c>
      <c r="Q15" s="121"/>
    </row>
    <row r="16" spans="1:17" x14ac:dyDescent="0.3">
      <c r="A16">
        <v>12</v>
      </c>
      <c r="B16" s="160"/>
      <c r="C16" s="172" t="str">
        <f>IF(B16="","-",IF(ISERROR(B16=VLOOKUP(B16,ListadoParticipantes!B$3:B$409,1,0)),"NUEVO INTRODUCIR DATOS",VLOOKUP(B16,ListadoParticipantes!B$3:K$409,2,0)))</f>
        <v>-</v>
      </c>
      <c r="D16" s="172" t="str">
        <f>IF(B16="","-",IF(ISERROR(B16=VLOOKUP(B16,ListadoParticipantes!B$3:B$409,1,0)),"DATOS",VLOOKUP(B16,ListadoParticipantes!B$3:K$409,3,0)))</f>
        <v>-</v>
      </c>
      <c r="E16" s="173" t="str">
        <f>IF(B16="","-",IF(ISERROR(B16=VLOOKUP(B16,ListadoParticipantes!B$3:B$409,1,0)),"DATOS",VLOOKUP(B16,ListadoParticipantes!B$3:K$409,4,0)))</f>
        <v>-</v>
      </c>
      <c r="F16" s="172" t="str">
        <f>IF(B16="","-",IF(ISERROR(B16=VLOOKUP(B16,ListadoParticipantes!B$3:B$409,1,0)),"DATOS",VLOOKUP(B16,ListadoParticipantes!B$3:K$409,5,0)))</f>
        <v>-</v>
      </c>
      <c r="G16" s="124" t="str">
        <f>IF(B16="","-",IF(ISERROR(B16=VLOOKUP(B16,Socios_Numero!B$2:B$68,1,0)),"SOCIO PARTICIPANTE","SOCIO NUMERO"))</f>
        <v>-</v>
      </c>
      <c r="H16" s="123"/>
      <c r="I16" s="123"/>
      <c r="J16" s="137" t="str">
        <f>IF(AND(G16="SOCIO NUMERO",H16="SI"),Proyecto_Actividad!$G$14,IF(AND(G16="SOCIO NUMERO",H16="NO"),Proyecto_Actividad!$H$14,IF(AND(G16="SOCIO NUMERO",H16="SI",I16="SI"),Proyecto_Actividad!$G$14,IF(AND(G16="SOCIO NUMERO",H16="NO",I16="SI"),Proyecto_Actividad!$H$14,IF(AND(G16="SOCIO PARTICIPANTE",H16="SI"),Proyecto_Actividad!$I$14,IF(AND(G16="SOCIO PARTICIPANTE",H16="NO"),Proyecto_Actividad!$J$14,"-"))))))</f>
        <v>-</v>
      </c>
      <c r="K16" s="123"/>
      <c r="L16" s="172" t="str">
        <f>IF(B16="","-",IF(ISERROR(B16=VLOOKUP(B16,ListadoParticipantes!B$3:B$409,1,0)),"DATOS",VLOOKUP(B16,ListadoParticipantes!B$3:K$409,6,0)))</f>
        <v>-</v>
      </c>
      <c r="M16" s="174" t="str">
        <f>IF(B16="","-",IF(ISERROR(B16=VLOOKUP(B16,ListadoParticipantes!B$3:B$409,1,0)),"DATOS",VLOOKUP(B16,ListadoParticipantes!B$3:K$409,7,0)))</f>
        <v>-</v>
      </c>
      <c r="N16" s="172" t="str">
        <f>IF(B16="","-",IF(ISERROR(B16=VLOOKUP(B16,ListadoParticipantes!B$3:B$409,1,0)),"DATOS",VLOOKUP(B16,ListadoParticipantes!B$3:K$409,8,0)))</f>
        <v>-</v>
      </c>
      <c r="O16" s="172" t="str">
        <f>IF(B16="","-",IF(ISERROR(B16=VLOOKUP(B16,ListadoParticipantes!B$3:B$409,1,0)),"DATOS",VLOOKUP(B16,ListadoParticipantes!B$3:K$409,9,0)))</f>
        <v>-</v>
      </c>
      <c r="P16" s="172" t="str">
        <f>IF(B16="","-",IF(ISERROR(B16=VLOOKUP(B16,ListadoParticipantes!B$3:B$409,1,0)),"DATOS",VLOOKUP(B16,ListadoParticipantes!B$3:K$409,10,0)))</f>
        <v>-</v>
      </c>
      <c r="Q16" s="121"/>
    </row>
    <row r="17" spans="1:17" x14ac:dyDescent="0.3">
      <c r="A17">
        <v>13</v>
      </c>
      <c r="B17" s="160"/>
      <c r="C17" s="172" t="str">
        <f>IF(B17="","-",IF(ISERROR(B17=VLOOKUP(B17,ListadoParticipantes!B$3:B$409,1,0)),"NUEVO INTRODUCIR DATOS",VLOOKUP(B17,ListadoParticipantes!B$3:K$409,2,0)))</f>
        <v>-</v>
      </c>
      <c r="D17" s="172" t="str">
        <f>IF(B17="","-",IF(ISERROR(B17=VLOOKUP(B17,ListadoParticipantes!B$3:B$409,1,0)),"DATOS",VLOOKUP(B17,ListadoParticipantes!B$3:K$409,3,0)))</f>
        <v>-</v>
      </c>
      <c r="E17" s="173" t="str">
        <f>IF(B17="","-",IF(ISERROR(B17=VLOOKUP(B17,ListadoParticipantes!B$3:B$409,1,0)),"DATOS",VLOOKUP(B17,ListadoParticipantes!B$3:K$409,4,0)))</f>
        <v>-</v>
      </c>
      <c r="F17" s="172" t="str">
        <f>IF(B17="","-",IF(ISERROR(B17=VLOOKUP(B17,ListadoParticipantes!B$3:B$409,1,0)),"DATOS",VLOOKUP(B17,ListadoParticipantes!B$3:K$409,5,0)))</f>
        <v>-</v>
      </c>
      <c r="G17" s="124" t="str">
        <f>IF(B17="","-",IF(ISERROR(B17=VLOOKUP(B17,Socios_Numero!B$2:B$68,1,0)),"SOCIO PARTICIPANTE","SOCIO NUMERO"))</f>
        <v>-</v>
      </c>
      <c r="H17" s="123"/>
      <c r="I17" s="123"/>
      <c r="J17" s="137" t="str">
        <f>IF(AND(G17="SOCIO NUMERO",H17="SI"),Proyecto_Actividad!$G$14,IF(AND(G17="SOCIO NUMERO",H17="NO"),Proyecto_Actividad!$H$14,IF(AND(G17="SOCIO NUMERO",H17="SI",I17="SI"),Proyecto_Actividad!$G$14,IF(AND(G17="SOCIO NUMERO",H17="NO",I17="SI"),Proyecto_Actividad!$H$14,IF(AND(G17="SOCIO PARTICIPANTE",H17="SI"),Proyecto_Actividad!$I$14,IF(AND(G17="SOCIO PARTICIPANTE",H17="NO"),Proyecto_Actividad!$J$14,"-"))))))</f>
        <v>-</v>
      </c>
      <c r="K17" s="123"/>
      <c r="L17" s="172" t="str">
        <f>IF(B17="","-",IF(ISERROR(B17=VLOOKUP(B17,ListadoParticipantes!B$3:B$409,1,0)),"DATOS",VLOOKUP(B17,ListadoParticipantes!B$3:K$409,6,0)))</f>
        <v>-</v>
      </c>
      <c r="M17" s="174" t="str">
        <f>IF(B17="","-",IF(ISERROR(B17=VLOOKUP(B17,ListadoParticipantes!B$3:B$409,1,0)),"DATOS",VLOOKUP(B17,ListadoParticipantes!B$3:K$409,7,0)))</f>
        <v>-</v>
      </c>
      <c r="N17" s="172" t="str">
        <f>IF(B17="","-",IF(ISERROR(B17=VLOOKUP(B17,ListadoParticipantes!B$3:B$409,1,0)),"DATOS",VLOOKUP(B17,ListadoParticipantes!B$3:K$409,8,0)))</f>
        <v>-</v>
      </c>
      <c r="O17" s="172" t="str">
        <f>IF(B17="","-",IF(ISERROR(B17=VLOOKUP(B17,ListadoParticipantes!B$3:B$409,1,0)),"DATOS",VLOOKUP(B17,ListadoParticipantes!B$3:K$409,9,0)))</f>
        <v>-</v>
      </c>
      <c r="P17" s="172" t="str">
        <f>IF(B17="","-",IF(ISERROR(B17=VLOOKUP(B17,ListadoParticipantes!B$3:B$409,1,0)),"DATOS",VLOOKUP(B17,ListadoParticipantes!B$3:K$409,10,0)))</f>
        <v>-</v>
      </c>
      <c r="Q17" s="121"/>
    </row>
    <row r="18" spans="1:17" x14ac:dyDescent="0.3">
      <c r="A18">
        <v>14</v>
      </c>
      <c r="B18" s="160"/>
      <c r="C18" s="172" t="str">
        <f>IF(B18="","-",IF(ISERROR(B18=VLOOKUP(B18,ListadoParticipantes!B$3:B$409,1,0)),"NUEVO INTRODUCIR DATOS",VLOOKUP(B18,ListadoParticipantes!B$3:K$409,2,0)))</f>
        <v>-</v>
      </c>
      <c r="D18" s="172" t="str">
        <f>IF(B18="","-",IF(ISERROR(B18=VLOOKUP(B18,ListadoParticipantes!B$3:B$409,1,0)),"DATOS",VLOOKUP(B18,ListadoParticipantes!B$3:K$409,3,0)))</f>
        <v>-</v>
      </c>
      <c r="E18" s="173" t="str">
        <f>IF(B18="","-",IF(ISERROR(B18=VLOOKUP(B18,ListadoParticipantes!B$3:B$409,1,0)),"DATOS",VLOOKUP(B18,ListadoParticipantes!B$3:K$409,4,0)))</f>
        <v>-</v>
      </c>
      <c r="F18" s="172" t="str">
        <f>IF(B18="","-",IF(ISERROR(B18=VLOOKUP(B18,ListadoParticipantes!B$3:B$409,1,0)),"DATOS",VLOOKUP(B18,ListadoParticipantes!B$3:K$409,5,0)))</f>
        <v>-</v>
      </c>
      <c r="G18" s="124" t="str">
        <f>IF(B18="","-",IF(ISERROR(B18=VLOOKUP(B18,Socios_Numero!B$2:B$68,1,0)),"SOCIO PARTICIPANTE","SOCIO NUMERO"))</f>
        <v>-</v>
      </c>
      <c r="H18" s="123"/>
      <c r="I18" s="123"/>
      <c r="J18" s="137" t="str">
        <f>IF(AND(G18="SOCIO NUMERO",H18="SI"),Proyecto_Actividad!$G$14,IF(AND(G18="SOCIO NUMERO",H18="NO"),Proyecto_Actividad!$H$14,IF(AND(G18="SOCIO NUMERO",H18="SI",I18="SI"),Proyecto_Actividad!$G$14,IF(AND(G18="SOCIO NUMERO",H18="NO",I18="SI"),Proyecto_Actividad!$H$14,IF(AND(G18="SOCIO PARTICIPANTE",H18="SI"),Proyecto_Actividad!$I$14,IF(AND(G18="SOCIO PARTICIPANTE",H18="NO"),Proyecto_Actividad!$J$14,"-"))))))</f>
        <v>-</v>
      </c>
      <c r="K18" s="123"/>
      <c r="L18" s="172" t="str">
        <f>IF(B18="","-",IF(ISERROR(B18=VLOOKUP(B18,ListadoParticipantes!B$3:B$409,1,0)),"DATOS",VLOOKUP(B18,ListadoParticipantes!B$3:K$409,6,0)))</f>
        <v>-</v>
      </c>
      <c r="M18" s="174" t="str">
        <f>IF(B18="","-",IF(ISERROR(B18=VLOOKUP(B18,ListadoParticipantes!B$3:B$409,1,0)),"DATOS",VLOOKUP(B18,ListadoParticipantes!B$3:K$409,7,0)))</f>
        <v>-</v>
      </c>
      <c r="N18" s="172" t="str">
        <f>IF(B18="","-",IF(ISERROR(B18=VLOOKUP(B18,ListadoParticipantes!B$3:B$409,1,0)),"DATOS",VLOOKUP(B18,ListadoParticipantes!B$3:K$409,8,0)))</f>
        <v>-</v>
      </c>
      <c r="O18" s="172" t="str">
        <f>IF(B18="","-",IF(ISERROR(B18=VLOOKUP(B18,ListadoParticipantes!B$3:B$409,1,0)),"DATOS",VLOOKUP(B18,ListadoParticipantes!B$3:K$409,9,0)))</f>
        <v>-</v>
      </c>
      <c r="P18" s="172" t="str">
        <f>IF(B18="","-",IF(ISERROR(B18=VLOOKUP(B18,ListadoParticipantes!B$3:B$409,1,0)),"DATOS",VLOOKUP(B18,ListadoParticipantes!B$3:K$409,10,0)))</f>
        <v>-</v>
      </c>
      <c r="Q18" s="121"/>
    </row>
    <row r="19" spans="1:17" x14ac:dyDescent="0.3">
      <c r="A19">
        <v>15</v>
      </c>
      <c r="B19" s="135"/>
      <c r="C19" s="172" t="str">
        <f>IF(B19="","-",IF(ISERROR(B19=VLOOKUP(B19,ListadoParticipantes!B$3:B$409,1,0)),"NUEVO INTRODUCIR DATOS",VLOOKUP(B19,ListadoParticipantes!B$3:K$409,2,0)))</f>
        <v>-</v>
      </c>
      <c r="D19" s="172" t="str">
        <f>IF(B19="","-",IF(ISERROR(B19=VLOOKUP(B19,ListadoParticipantes!B$3:B$409,1,0)),"DATOS",VLOOKUP(B19,ListadoParticipantes!B$3:K$409,3,0)))</f>
        <v>-</v>
      </c>
      <c r="E19" s="173" t="str">
        <f>IF(B19="","-",IF(ISERROR(B19=VLOOKUP(B19,ListadoParticipantes!B$3:B$409,1,0)),"DATOS",VLOOKUP(B19,ListadoParticipantes!B$3:K$409,4,0)))</f>
        <v>-</v>
      </c>
      <c r="F19" s="172" t="str">
        <f>IF(B19="","-",IF(ISERROR(B19=VLOOKUP(B19,ListadoParticipantes!B$3:B$409,1,0)),"DATOS",VLOOKUP(B19,ListadoParticipantes!B$3:K$409,5,0)))</f>
        <v>-</v>
      </c>
      <c r="G19" s="124" t="str">
        <f>IF(B19="","-",IF(ISERROR(B19=VLOOKUP(B19,Socios_Numero!B$2:B$68,1,0)),"SOCIO PARTICIPANTE","SOCIO NUMERO"))</f>
        <v>-</v>
      </c>
      <c r="H19" s="123"/>
      <c r="I19" s="123"/>
      <c r="J19" s="137" t="str">
        <f>IF(AND(G19="SOCIO NUMERO",H19="SI"),Proyecto_Actividad!$G$14,IF(AND(G19="SOCIO NUMERO",H19="NO"),Proyecto_Actividad!$H$14,IF(AND(G19="SOCIO NUMERO",H19="SI",I19="SI"),Proyecto_Actividad!$G$14,IF(AND(G19="SOCIO NUMERO",H19="NO",I19="SI"),Proyecto_Actividad!$H$14,IF(AND(G19="SOCIO PARTICIPANTE",H19="SI"),Proyecto_Actividad!$I$14,IF(AND(G19="SOCIO PARTICIPANTE",H19="NO"),Proyecto_Actividad!$J$14,"-"))))))</f>
        <v>-</v>
      </c>
      <c r="K19" s="123"/>
      <c r="L19" s="172" t="str">
        <f>IF(B19="","-",IF(ISERROR(B19=VLOOKUP(B19,ListadoParticipantes!B$3:B$409,1,0)),"DATOS",VLOOKUP(B19,ListadoParticipantes!B$3:K$409,6,0)))</f>
        <v>-</v>
      </c>
      <c r="M19" s="174" t="str">
        <f>IF(B19="","-",IF(ISERROR(B19=VLOOKUP(B19,ListadoParticipantes!B$3:B$409,1,0)),"DATOS",VLOOKUP(B19,ListadoParticipantes!B$3:K$409,7,0)))</f>
        <v>-</v>
      </c>
      <c r="N19" s="172" t="str">
        <f>IF(B19="","-",IF(ISERROR(B19=VLOOKUP(B19,ListadoParticipantes!B$3:B$409,1,0)),"DATOS",VLOOKUP(B19,ListadoParticipantes!B$3:K$409,8,0)))</f>
        <v>-</v>
      </c>
      <c r="O19" s="172" t="str">
        <f>IF(B19="","-",IF(ISERROR(B19=VLOOKUP(B19,ListadoParticipantes!B$3:B$409,1,0)),"DATOS",VLOOKUP(B19,ListadoParticipantes!B$3:K$409,9,0)))</f>
        <v>-</v>
      </c>
      <c r="P19" s="172" t="str">
        <f>IF(B19="","-",IF(ISERROR(B19=VLOOKUP(B19,ListadoParticipantes!B$3:B$409,1,0)),"DATOS",VLOOKUP(B19,ListadoParticipantes!B$3:K$409,10,0)))</f>
        <v>-</v>
      </c>
      <c r="Q19" s="121"/>
    </row>
    <row r="20" spans="1:17" x14ac:dyDescent="0.3">
      <c r="A20">
        <v>16</v>
      </c>
      <c r="B20" s="135"/>
      <c r="C20" s="172" t="str">
        <f>IF(B20="","-",IF(ISERROR(B20=VLOOKUP(B20,ListadoParticipantes!B$3:B$409,1,0)),"NUEVO INTRODUCIR DATOS",VLOOKUP(B20,ListadoParticipantes!B$3:K$409,2,0)))</f>
        <v>-</v>
      </c>
      <c r="D20" s="172" t="str">
        <f>IF(B20="","-",IF(ISERROR(B20=VLOOKUP(B20,ListadoParticipantes!B$3:B$409,1,0)),"DATOS",VLOOKUP(B20,ListadoParticipantes!B$3:K$409,3,0)))</f>
        <v>-</v>
      </c>
      <c r="E20" s="173" t="str">
        <f>IF(B20="","-",IF(ISERROR(B20=VLOOKUP(B20,ListadoParticipantes!B$3:B$409,1,0)),"DATOS",VLOOKUP(B20,ListadoParticipantes!B$3:K$409,4,0)))</f>
        <v>-</v>
      </c>
      <c r="F20" s="172" t="str">
        <f>IF(B20="","-",IF(ISERROR(B20=VLOOKUP(B20,ListadoParticipantes!B$3:B$409,1,0)),"DATOS",VLOOKUP(B20,ListadoParticipantes!B$3:K$409,5,0)))</f>
        <v>-</v>
      </c>
      <c r="G20" s="124" t="str">
        <f>IF(B20="","-",IF(ISERROR(B20=VLOOKUP(B20,Socios_Numero!B$2:B$68,1,0)),"SOCIO PARTICIPANTE","SOCIO NUMERO"))</f>
        <v>-</v>
      </c>
      <c r="H20" s="123"/>
      <c r="I20" s="123"/>
      <c r="J20" s="137" t="str">
        <f>IF(AND(G20="SOCIO NUMERO",H20="SI"),Proyecto_Actividad!$G$14,IF(AND(G20="SOCIO NUMERO",H20="NO"),Proyecto_Actividad!$H$14,IF(AND(G20="SOCIO NUMERO",H20="SI",I20="SI"),Proyecto_Actividad!$G$14,IF(AND(G20="SOCIO NUMERO",H20="NO",I20="SI"),Proyecto_Actividad!$H$14,IF(AND(G20="SOCIO PARTICIPANTE",H20="SI"),Proyecto_Actividad!$I$14,IF(AND(G20="SOCIO PARTICIPANTE",H20="NO"),Proyecto_Actividad!$J$14,"-"))))))</f>
        <v>-</v>
      </c>
      <c r="K20" s="123"/>
      <c r="L20" s="172" t="str">
        <f>IF(B20="","-",IF(ISERROR(B20=VLOOKUP(B20,ListadoParticipantes!B$3:B$409,1,0)),"DATOS",VLOOKUP(B20,ListadoParticipantes!B$3:K$409,6,0)))</f>
        <v>-</v>
      </c>
      <c r="M20" s="174" t="str">
        <f>IF(B20="","-",IF(ISERROR(B20=VLOOKUP(B20,ListadoParticipantes!B$3:B$409,1,0)),"DATOS",VLOOKUP(B20,ListadoParticipantes!B$3:K$409,7,0)))</f>
        <v>-</v>
      </c>
      <c r="N20" s="172" t="str">
        <f>IF(B20="","-",IF(ISERROR(B20=VLOOKUP(B20,ListadoParticipantes!B$3:B$409,1,0)),"DATOS",VLOOKUP(B20,ListadoParticipantes!B$3:K$409,8,0)))</f>
        <v>-</v>
      </c>
      <c r="O20" s="172" t="str">
        <f>IF(B20="","-",IF(ISERROR(B20=VLOOKUP(B20,ListadoParticipantes!B$3:B$409,1,0)),"DATOS",VLOOKUP(B20,ListadoParticipantes!B$3:K$409,9,0)))</f>
        <v>-</v>
      </c>
      <c r="P20" s="172" t="str">
        <f>IF(B20="","-",IF(ISERROR(B20=VLOOKUP(B20,ListadoParticipantes!B$3:B$409,1,0)),"DATOS",VLOOKUP(B20,ListadoParticipantes!B$3:K$409,10,0)))</f>
        <v>-</v>
      </c>
      <c r="Q20" s="121"/>
    </row>
    <row r="21" spans="1:17" x14ac:dyDescent="0.3">
      <c r="A21">
        <v>17</v>
      </c>
      <c r="B21" s="135"/>
      <c r="C21" s="172" t="str">
        <f>IF(B21="","-",IF(ISERROR(B21=VLOOKUP(B21,ListadoParticipantes!B$3:B$409,1,0)),"NUEVO INTRODUCIR DATOS",VLOOKUP(B21,ListadoParticipantes!B$3:K$409,2,0)))</f>
        <v>-</v>
      </c>
      <c r="D21" s="172" t="str">
        <f>IF(B21="","-",IF(ISERROR(B21=VLOOKUP(B21,ListadoParticipantes!B$3:B$409,1,0)),"DATOS",VLOOKUP(B21,ListadoParticipantes!B$3:K$409,3,0)))</f>
        <v>-</v>
      </c>
      <c r="E21" s="173" t="str">
        <f>IF(B21="","-",IF(ISERROR(B21=VLOOKUP(B21,ListadoParticipantes!B$3:B$409,1,0)),"DATOS",VLOOKUP(B21,ListadoParticipantes!B$3:K$409,4,0)))</f>
        <v>-</v>
      </c>
      <c r="F21" s="172" t="str">
        <f>IF(B21="","-",IF(ISERROR(B21=VLOOKUP(B21,ListadoParticipantes!B$3:B$409,1,0)),"DATOS",VLOOKUP(B21,ListadoParticipantes!B$3:K$409,5,0)))</f>
        <v>-</v>
      </c>
      <c r="G21" s="124" t="str">
        <f>IF(B21="","-",IF(ISERROR(B21=VLOOKUP(B21,Socios_Numero!B$2:B$68,1,0)),"SOCIO PARTICIPANTE","SOCIO NUMERO"))</f>
        <v>-</v>
      </c>
      <c r="H21" s="123"/>
      <c r="I21" s="123"/>
      <c r="J21" s="137" t="str">
        <f>IF(AND(G21="SOCIO NUMERO",H21="SI"),Proyecto_Actividad!$G$14,IF(AND(G21="SOCIO NUMERO",H21="NO"),Proyecto_Actividad!$H$14,IF(AND(G21="SOCIO NUMERO",H21="SI",I21="SI"),Proyecto_Actividad!$G$14,IF(AND(G21="SOCIO NUMERO",H21="NO",I21="SI"),Proyecto_Actividad!$H$14,IF(AND(G21="SOCIO PARTICIPANTE",H21="SI"),Proyecto_Actividad!$I$14,IF(AND(G21="SOCIO PARTICIPANTE",H21="NO"),Proyecto_Actividad!$J$14,"-"))))))</f>
        <v>-</v>
      </c>
      <c r="K21" s="123"/>
      <c r="L21" s="172" t="str">
        <f>IF(B21="","-",IF(ISERROR(B21=VLOOKUP(B21,ListadoParticipantes!B$3:B$409,1,0)),"DATOS",VLOOKUP(B21,ListadoParticipantes!B$3:K$409,6,0)))</f>
        <v>-</v>
      </c>
      <c r="M21" s="174" t="str">
        <f>IF(B21="","-",IF(ISERROR(B21=VLOOKUP(B21,ListadoParticipantes!B$3:B$409,1,0)),"DATOS",VLOOKUP(B21,ListadoParticipantes!B$3:K$409,7,0)))</f>
        <v>-</v>
      </c>
      <c r="N21" s="172" t="str">
        <f>IF(B21="","-",IF(ISERROR(B21=VLOOKUP(B21,ListadoParticipantes!B$3:B$409,1,0)),"DATOS",VLOOKUP(B21,ListadoParticipantes!B$3:K$409,8,0)))</f>
        <v>-</v>
      </c>
      <c r="O21" s="172" t="str">
        <f>IF(B21="","-",IF(ISERROR(B21=VLOOKUP(B21,ListadoParticipantes!B$3:B$409,1,0)),"DATOS",VLOOKUP(B21,ListadoParticipantes!B$3:K$409,9,0)))</f>
        <v>-</v>
      </c>
      <c r="P21" s="172" t="str">
        <f>IF(B21="","-",IF(ISERROR(B21=VLOOKUP(B21,ListadoParticipantes!B$3:B$409,1,0)),"DATOS",VLOOKUP(B21,ListadoParticipantes!B$3:K$409,10,0)))</f>
        <v>-</v>
      </c>
      <c r="Q21" s="121"/>
    </row>
    <row r="22" spans="1:17" x14ac:dyDescent="0.3">
      <c r="A22">
        <v>18</v>
      </c>
      <c r="B22" s="135"/>
      <c r="C22" s="172" t="str">
        <f>IF(B22="","-",IF(ISERROR(B22=VLOOKUP(B22,ListadoParticipantes!B$3:B$409,1,0)),"NUEVO INTRODUCIR DATOS",VLOOKUP(B22,ListadoParticipantes!B$3:K$409,2,0)))</f>
        <v>-</v>
      </c>
      <c r="D22" s="172" t="str">
        <f>IF(B22="","-",IF(ISERROR(B22=VLOOKUP(B22,ListadoParticipantes!B$3:B$409,1,0)),"DATOS",VLOOKUP(B22,ListadoParticipantes!B$3:K$409,3,0)))</f>
        <v>-</v>
      </c>
      <c r="E22" s="173" t="str">
        <f>IF(B22="","-",IF(ISERROR(B22=VLOOKUP(B22,ListadoParticipantes!B$3:B$409,1,0)),"DATOS",VLOOKUP(B22,ListadoParticipantes!B$3:K$409,4,0)))</f>
        <v>-</v>
      </c>
      <c r="F22" s="172" t="str">
        <f>IF(B22="","-",IF(ISERROR(B22=VLOOKUP(B22,ListadoParticipantes!B$3:B$409,1,0)),"DATOS",VLOOKUP(B22,ListadoParticipantes!B$3:K$409,5,0)))</f>
        <v>-</v>
      </c>
      <c r="G22" s="124" t="str">
        <f>IF(B22="","-",IF(ISERROR(B22=VLOOKUP(B22,Socios_Numero!B$2:B$68,1,0)),"SOCIO PARTICIPANTE","SOCIO NUMERO"))</f>
        <v>-</v>
      </c>
      <c r="H22" s="123"/>
      <c r="I22" s="123"/>
      <c r="J22" s="137" t="str">
        <f>IF(AND(G22="SOCIO NUMERO",H22="SI"),Proyecto_Actividad!$G$14,IF(AND(G22="SOCIO NUMERO",H22="NO"),Proyecto_Actividad!$H$14,IF(AND(G22="SOCIO NUMERO",H22="SI",I22="SI"),Proyecto_Actividad!$G$14,IF(AND(G22="SOCIO NUMERO",H22="NO",I22="SI"),Proyecto_Actividad!$H$14,IF(AND(G22="SOCIO PARTICIPANTE",H22="SI"),Proyecto_Actividad!$I$14,IF(AND(G22="SOCIO PARTICIPANTE",H22="NO"),Proyecto_Actividad!$J$14,"-"))))))</f>
        <v>-</v>
      </c>
      <c r="K22" s="123"/>
      <c r="L22" s="172" t="str">
        <f>IF(B22="","-",IF(ISERROR(B22=VLOOKUP(B22,ListadoParticipantes!B$3:B$409,1,0)),"DATOS",VLOOKUP(B22,ListadoParticipantes!B$3:K$409,6,0)))</f>
        <v>-</v>
      </c>
      <c r="M22" s="174" t="str">
        <f>IF(B22="","-",IF(ISERROR(B22=VLOOKUP(B22,ListadoParticipantes!B$3:B$409,1,0)),"DATOS",VLOOKUP(B22,ListadoParticipantes!B$3:K$409,7,0)))</f>
        <v>-</v>
      </c>
      <c r="N22" s="172" t="str">
        <f>IF(B22="","-",IF(ISERROR(B22=VLOOKUP(B22,ListadoParticipantes!B$3:B$409,1,0)),"DATOS",VLOOKUP(B22,ListadoParticipantes!B$3:K$409,8,0)))</f>
        <v>-</v>
      </c>
      <c r="O22" s="172" t="str">
        <f>IF(B22="","-",IF(ISERROR(B22=VLOOKUP(B22,ListadoParticipantes!B$3:B$409,1,0)),"DATOS",VLOOKUP(B22,ListadoParticipantes!B$3:K$409,9,0)))</f>
        <v>-</v>
      </c>
      <c r="P22" s="172" t="str">
        <f>IF(B22="","-",IF(ISERROR(B22=VLOOKUP(B22,ListadoParticipantes!B$3:B$409,1,0)),"DATOS",VLOOKUP(B22,ListadoParticipantes!B$3:K$409,10,0)))</f>
        <v>-</v>
      </c>
      <c r="Q22" s="121"/>
    </row>
    <row r="23" spans="1:17" x14ac:dyDescent="0.3">
      <c r="A23">
        <v>19</v>
      </c>
      <c r="B23" s="135"/>
      <c r="C23" s="172" t="str">
        <f>IF(B23="","-",IF(ISERROR(B23=VLOOKUP(B23,ListadoParticipantes!B$3:B$409,1,0)),"NUEVO INTRODUCIR DATOS",VLOOKUP(B23,ListadoParticipantes!B$3:K$409,2,0)))</f>
        <v>-</v>
      </c>
      <c r="D23" s="172" t="str">
        <f>IF(B23="","-",IF(ISERROR(B23=VLOOKUP(B23,ListadoParticipantes!B$3:B$409,1,0)),"DATOS",VLOOKUP(B23,ListadoParticipantes!B$3:K$409,3,0)))</f>
        <v>-</v>
      </c>
      <c r="E23" s="173" t="str">
        <f>IF(B23="","-",IF(ISERROR(B23=VLOOKUP(B23,ListadoParticipantes!B$3:B$409,1,0)),"DATOS",VLOOKUP(B23,ListadoParticipantes!B$3:K$409,4,0)))</f>
        <v>-</v>
      </c>
      <c r="F23" s="172" t="str">
        <f>IF(B23="","-",IF(ISERROR(B23=VLOOKUP(B23,ListadoParticipantes!B$3:B$409,1,0)),"DATOS",VLOOKUP(B23,ListadoParticipantes!B$3:K$409,5,0)))</f>
        <v>-</v>
      </c>
      <c r="G23" s="124" t="str">
        <f>IF(B23="","-",IF(ISERROR(B23=VLOOKUP(B23,Socios_Numero!B$2:B$68,1,0)),"SOCIO PARTICIPANTE","SOCIO NUMERO"))</f>
        <v>-</v>
      </c>
      <c r="H23" s="123"/>
      <c r="I23" s="123"/>
      <c r="J23" s="137" t="str">
        <f>IF(AND(G23="SOCIO NUMERO",H23="SI"),Proyecto_Actividad!$G$14,IF(AND(G23="SOCIO NUMERO",H23="NO"),Proyecto_Actividad!$H$14,IF(AND(G23="SOCIO NUMERO",H23="SI",I23="SI"),Proyecto_Actividad!$G$14,IF(AND(G23="SOCIO NUMERO",H23="NO",I23="SI"),Proyecto_Actividad!$H$14,IF(AND(G23="SOCIO PARTICIPANTE",H23="SI"),Proyecto_Actividad!$I$14,IF(AND(G23="SOCIO PARTICIPANTE",H23="NO"),Proyecto_Actividad!$J$14,"-"))))))</f>
        <v>-</v>
      </c>
      <c r="K23" s="123"/>
      <c r="L23" s="172" t="str">
        <f>IF(B23="","-",IF(ISERROR(B23=VLOOKUP(B23,ListadoParticipantes!B$3:B$409,1,0)),"DATOS",VLOOKUP(B23,ListadoParticipantes!B$3:K$409,6,0)))</f>
        <v>-</v>
      </c>
      <c r="M23" s="174" t="str">
        <f>IF(B23="","-",IF(ISERROR(B23=VLOOKUP(B23,ListadoParticipantes!B$3:B$409,1,0)),"DATOS",VLOOKUP(B23,ListadoParticipantes!B$3:K$409,7,0)))</f>
        <v>-</v>
      </c>
      <c r="N23" s="172" t="str">
        <f>IF(B23="","-",IF(ISERROR(B23=VLOOKUP(B23,ListadoParticipantes!B$3:B$409,1,0)),"DATOS",VLOOKUP(B23,ListadoParticipantes!B$3:K$409,8,0)))</f>
        <v>-</v>
      </c>
      <c r="O23" s="172" t="str">
        <f>IF(B23="","-",IF(ISERROR(B23=VLOOKUP(B23,ListadoParticipantes!B$3:B$409,1,0)),"DATOS",VLOOKUP(B23,ListadoParticipantes!B$3:K$409,9,0)))</f>
        <v>-</v>
      </c>
      <c r="P23" s="172" t="str">
        <f>IF(B23="","-",IF(ISERROR(B23=VLOOKUP(B23,ListadoParticipantes!B$3:B$409,1,0)),"DATOS",VLOOKUP(B23,ListadoParticipantes!B$3:K$409,10,0)))</f>
        <v>-</v>
      </c>
      <c r="Q23" s="121"/>
    </row>
    <row r="24" spans="1:17" x14ac:dyDescent="0.3">
      <c r="A24">
        <v>20</v>
      </c>
      <c r="B24" s="135"/>
      <c r="C24" s="172" t="str">
        <f>IF(B24="","-",IF(ISERROR(B24=VLOOKUP(B24,ListadoParticipantes!B$3:B$409,1,0)),"NUEVO INTRODUCIR DATOS",VLOOKUP(B24,ListadoParticipantes!B$3:K$409,2,0)))</f>
        <v>-</v>
      </c>
      <c r="D24" s="172" t="str">
        <f>IF(B24="","-",IF(ISERROR(B24=VLOOKUP(B24,ListadoParticipantes!B$3:B$409,1,0)),"DATOS",VLOOKUP(B24,ListadoParticipantes!B$3:K$409,3,0)))</f>
        <v>-</v>
      </c>
      <c r="E24" s="173" t="str">
        <f>IF(B24="","-",IF(ISERROR(B24=VLOOKUP(B24,ListadoParticipantes!B$3:B$409,1,0)),"DATOS",VLOOKUP(B24,ListadoParticipantes!B$3:K$409,4,0)))</f>
        <v>-</v>
      </c>
      <c r="F24" s="172" t="str">
        <f>IF(B24="","-",IF(ISERROR(B24=VLOOKUP(B24,ListadoParticipantes!B$3:B$409,1,0)),"DATOS",VLOOKUP(B24,ListadoParticipantes!B$3:K$409,5,0)))</f>
        <v>-</v>
      </c>
      <c r="G24" s="124" t="str">
        <f>IF(B24="","-",IF(ISERROR(B24=VLOOKUP(B24,Socios_Numero!B$2:B$68,1,0)),"SOCIO PARTICIPANTE","SOCIO NUMERO"))</f>
        <v>-</v>
      </c>
      <c r="H24" s="123"/>
      <c r="I24" s="123"/>
      <c r="J24" s="137" t="str">
        <f>IF(AND(G24="SOCIO NUMERO",H24="SI"),Proyecto_Actividad!$G$14,IF(AND(G24="SOCIO NUMERO",H24="NO"),Proyecto_Actividad!$H$14,IF(AND(G24="SOCIO NUMERO",H24="SI",I24="SI"),Proyecto_Actividad!$G$14,IF(AND(G24="SOCIO NUMERO",H24="NO",I24="SI"),Proyecto_Actividad!$H$14,IF(AND(G24="SOCIO PARTICIPANTE",H24="SI"),Proyecto_Actividad!$I$14,IF(AND(G24="SOCIO PARTICIPANTE",H24="NO"),Proyecto_Actividad!$J$14,"-"))))))</f>
        <v>-</v>
      </c>
      <c r="K24" s="123"/>
      <c r="L24" s="172" t="str">
        <f>IF(B24="","-",IF(ISERROR(B24=VLOOKUP(B24,ListadoParticipantes!B$3:B$409,1,0)),"DATOS",VLOOKUP(B24,ListadoParticipantes!B$3:K$409,6,0)))</f>
        <v>-</v>
      </c>
      <c r="M24" s="174" t="str">
        <f>IF(B24="","-",IF(ISERROR(B24=VLOOKUP(B24,ListadoParticipantes!B$3:B$409,1,0)),"DATOS",VLOOKUP(B24,ListadoParticipantes!B$3:K$409,7,0)))</f>
        <v>-</v>
      </c>
      <c r="N24" s="172" t="str">
        <f>IF(B24="","-",IF(ISERROR(B24=VLOOKUP(B24,ListadoParticipantes!B$3:B$409,1,0)),"DATOS",VLOOKUP(B24,ListadoParticipantes!B$3:K$409,8,0)))</f>
        <v>-</v>
      </c>
      <c r="O24" s="172" t="str">
        <f>IF(B24="","-",IF(ISERROR(B24=VLOOKUP(B24,ListadoParticipantes!B$3:B$409,1,0)),"DATOS",VLOOKUP(B24,ListadoParticipantes!B$3:K$409,9,0)))</f>
        <v>-</v>
      </c>
      <c r="P24" s="172" t="str">
        <f>IF(B24="","-",IF(ISERROR(B24=VLOOKUP(B24,ListadoParticipantes!B$3:B$409,1,0)),"DATOS",VLOOKUP(B24,ListadoParticipantes!B$3:K$409,10,0)))</f>
        <v>-</v>
      </c>
      <c r="Q24" s="121"/>
    </row>
    <row r="25" spans="1:17" x14ac:dyDescent="0.3">
      <c r="A25">
        <v>21</v>
      </c>
      <c r="B25" s="135"/>
      <c r="C25" s="172" t="str">
        <f>IF(B25="","-",IF(ISERROR(B25=VLOOKUP(B25,ListadoParticipantes!B$3:B$409,1,0)),"NUEVO INTRODUCIR DATOS",VLOOKUP(B25,ListadoParticipantes!B$3:K$409,2,0)))</f>
        <v>-</v>
      </c>
      <c r="D25" s="172" t="str">
        <f>IF(B25="","-",IF(ISERROR(B25=VLOOKUP(B25,ListadoParticipantes!B$3:B$409,1,0)),"DATOS",VLOOKUP(B25,ListadoParticipantes!B$3:K$409,3,0)))</f>
        <v>-</v>
      </c>
      <c r="E25" s="173" t="str">
        <f>IF(B25="","-",IF(ISERROR(B25=VLOOKUP(B25,ListadoParticipantes!B$3:B$409,1,0)),"DATOS",VLOOKUP(B25,ListadoParticipantes!B$3:K$409,4,0)))</f>
        <v>-</v>
      </c>
      <c r="F25" s="172" t="str">
        <f>IF(B25="","-",IF(ISERROR(B25=VLOOKUP(B25,ListadoParticipantes!B$3:B$409,1,0)),"DATOS",VLOOKUP(B25,ListadoParticipantes!B$3:K$409,5,0)))</f>
        <v>-</v>
      </c>
      <c r="G25" s="124" t="str">
        <f>IF(B25="","-",IF(ISERROR(B25=VLOOKUP(B25,Socios_Numero!B$2:B$68,1,0)),"SOCIO PARTICIPANTE","SOCIO NUMERO"))</f>
        <v>-</v>
      </c>
      <c r="H25" s="123"/>
      <c r="I25" s="123"/>
      <c r="J25" s="137" t="str">
        <f>IF(AND(G25="SOCIO NUMERO",H25="SI"),Proyecto_Actividad!$G$14,IF(AND(G25="SOCIO NUMERO",H25="NO"),Proyecto_Actividad!$H$14,IF(AND(G25="SOCIO NUMERO",H25="SI",I25="SI"),Proyecto_Actividad!$G$14,IF(AND(G25="SOCIO NUMERO",H25="NO",I25="SI"),Proyecto_Actividad!$H$14,IF(AND(G25="SOCIO PARTICIPANTE",H25="SI"),Proyecto_Actividad!$I$14,IF(AND(G25="SOCIO PARTICIPANTE",H25="NO"),Proyecto_Actividad!$J$14,"-"))))))</f>
        <v>-</v>
      </c>
      <c r="K25" s="123"/>
      <c r="L25" s="172" t="str">
        <f>IF(B25="","-",IF(ISERROR(B25=VLOOKUP(B25,ListadoParticipantes!B$3:B$409,1,0)),"DATOS",VLOOKUP(B25,ListadoParticipantes!B$3:K$409,6,0)))</f>
        <v>-</v>
      </c>
      <c r="M25" s="174" t="str">
        <f>IF(B25="","-",IF(ISERROR(B25=VLOOKUP(B25,ListadoParticipantes!B$3:B$409,1,0)),"DATOS",VLOOKUP(B25,ListadoParticipantes!B$3:K$409,7,0)))</f>
        <v>-</v>
      </c>
      <c r="N25" s="172" t="str">
        <f>IF(B25="","-",IF(ISERROR(B25=VLOOKUP(B25,ListadoParticipantes!B$3:B$409,1,0)),"DATOS",VLOOKUP(B25,ListadoParticipantes!B$3:K$409,8,0)))</f>
        <v>-</v>
      </c>
      <c r="O25" s="172" t="str">
        <f>IF(B25="","-",IF(ISERROR(B25=VLOOKUP(B25,ListadoParticipantes!B$3:B$409,1,0)),"DATOS",VLOOKUP(B25,ListadoParticipantes!B$3:K$409,9,0)))</f>
        <v>-</v>
      </c>
      <c r="P25" s="172" t="str">
        <f>IF(B25="","-",IF(ISERROR(B25=VLOOKUP(B25,ListadoParticipantes!B$3:B$409,1,0)),"DATOS",VLOOKUP(B25,ListadoParticipantes!B$3:K$409,10,0)))</f>
        <v>-</v>
      </c>
      <c r="Q25" s="121"/>
    </row>
    <row r="26" spans="1:17" x14ac:dyDescent="0.3">
      <c r="A26">
        <v>22</v>
      </c>
      <c r="B26" s="135"/>
      <c r="C26" s="172" t="str">
        <f>IF(B26="","-",IF(ISERROR(B26=VLOOKUP(B26,ListadoParticipantes!B$3:B$409,1,0)),"NUEVO INTRODUCIR DATOS",VLOOKUP(B26,ListadoParticipantes!B$3:K$409,2,0)))</f>
        <v>-</v>
      </c>
      <c r="D26" s="172" t="str">
        <f>IF(B26="","-",IF(ISERROR(B26=VLOOKUP(B26,ListadoParticipantes!B$3:B$409,1,0)),"DATOS",VLOOKUP(B26,ListadoParticipantes!B$3:K$409,3,0)))</f>
        <v>-</v>
      </c>
      <c r="E26" s="173" t="str">
        <f>IF(B26="","-",IF(ISERROR(B26=VLOOKUP(B26,ListadoParticipantes!B$3:B$409,1,0)),"DATOS",VLOOKUP(B26,ListadoParticipantes!B$3:K$409,4,0)))</f>
        <v>-</v>
      </c>
      <c r="F26" s="172" t="str">
        <f>IF(B26="","-",IF(ISERROR(B26=VLOOKUP(B26,ListadoParticipantes!B$3:B$409,1,0)),"DATOS",VLOOKUP(B26,ListadoParticipantes!B$3:K$409,5,0)))</f>
        <v>-</v>
      </c>
      <c r="G26" s="124" t="str">
        <f>IF(B26="","-",IF(ISERROR(B26=VLOOKUP(B26,Socios_Numero!B$2:B$68,1,0)),"SOCIO PARTICIPANTE","SOCIO NUMERO"))</f>
        <v>-</v>
      </c>
      <c r="H26" s="123"/>
      <c r="I26" s="123"/>
      <c r="J26" s="137" t="str">
        <f>IF(AND(G26="SOCIO NUMERO",H26="SI"),Proyecto_Actividad!$G$14,IF(AND(G26="SOCIO NUMERO",H26="NO"),Proyecto_Actividad!$H$14,IF(AND(G26="SOCIO NUMERO",H26="SI",I26="SI"),Proyecto_Actividad!$G$14,IF(AND(G26="SOCIO NUMERO",H26="NO",I26="SI"),Proyecto_Actividad!$H$14,IF(AND(G26="SOCIO PARTICIPANTE",H26="SI"),Proyecto_Actividad!$I$14,IF(AND(G26="SOCIO PARTICIPANTE",H26="NO"),Proyecto_Actividad!$J$14,"-"))))))</f>
        <v>-</v>
      </c>
      <c r="K26" s="123"/>
      <c r="L26" s="172" t="str">
        <f>IF(B26="","-",IF(ISERROR(B26=VLOOKUP(B26,ListadoParticipantes!B$3:B$409,1,0)),"DATOS",VLOOKUP(B26,ListadoParticipantes!B$3:K$409,6,0)))</f>
        <v>-</v>
      </c>
      <c r="M26" s="174" t="str">
        <f>IF(B26="","-",IF(ISERROR(B26=VLOOKUP(B26,ListadoParticipantes!B$3:B$409,1,0)),"DATOS",VLOOKUP(B26,ListadoParticipantes!B$3:K$409,7,0)))</f>
        <v>-</v>
      </c>
      <c r="N26" s="172" t="str">
        <f>IF(B26="","-",IF(ISERROR(B26=VLOOKUP(B26,ListadoParticipantes!B$3:B$409,1,0)),"DATOS",VLOOKUP(B26,ListadoParticipantes!B$3:K$409,8,0)))</f>
        <v>-</v>
      </c>
      <c r="O26" s="172" t="str">
        <f>IF(B26="","-",IF(ISERROR(B26=VLOOKUP(B26,ListadoParticipantes!B$3:B$409,1,0)),"DATOS",VLOOKUP(B26,ListadoParticipantes!B$3:K$409,9,0)))</f>
        <v>-</v>
      </c>
      <c r="P26" s="172" t="str">
        <f>IF(B26="","-",IF(ISERROR(B26=VLOOKUP(B26,ListadoParticipantes!B$3:B$409,1,0)),"DATOS",VLOOKUP(B26,ListadoParticipantes!B$3:K$409,10,0)))</f>
        <v>-</v>
      </c>
      <c r="Q26" s="121"/>
    </row>
    <row r="27" spans="1:17" x14ac:dyDescent="0.3">
      <c r="A27">
        <v>23</v>
      </c>
      <c r="B27" s="135"/>
      <c r="C27" s="172" t="str">
        <f>IF(B27="","-",IF(ISERROR(B27=VLOOKUP(B27,ListadoParticipantes!B$3:B$409,1,0)),"NUEVO INTRODUCIR DATOS",VLOOKUP(B27,ListadoParticipantes!B$3:K$409,2,0)))</f>
        <v>-</v>
      </c>
      <c r="D27" s="172" t="str">
        <f>IF(B27="","-",IF(ISERROR(B27=VLOOKUP(B27,ListadoParticipantes!B$3:B$409,1,0)),"DATOS",VLOOKUP(B27,ListadoParticipantes!B$3:K$409,3,0)))</f>
        <v>-</v>
      </c>
      <c r="E27" s="173" t="str">
        <f>IF(B27="","-",IF(ISERROR(B27=VLOOKUP(B27,ListadoParticipantes!B$3:B$409,1,0)),"DATOS",VLOOKUP(B27,ListadoParticipantes!B$3:K$409,4,0)))</f>
        <v>-</v>
      </c>
      <c r="F27" s="172" t="str">
        <f>IF(B27="","-",IF(ISERROR(B27=VLOOKUP(B27,ListadoParticipantes!B$3:B$409,1,0)),"DATOS",VLOOKUP(B27,ListadoParticipantes!B$3:K$409,5,0)))</f>
        <v>-</v>
      </c>
      <c r="G27" s="124" t="str">
        <f>IF(B27="","-",IF(ISERROR(B27=VLOOKUP(B27,Socios_Numero!B$2:B$68,1,0)),"SOCIO PARTICIPANTE","SOCIO NUMERO"))</f>
        <v>-</v>
      </c>
      <c r="H27" s="123"/>
      <c r="I27" s="123"/>
      <c r="J27" s="137" t="str">
        <f>IF(AND(G27="SOCIO NUMERO",H27="SI"),Proyecto_Actividad!$G$14,IF(AND(G27="SOCIO NUMERO",H27="NO"),Proyecto_Actividad!$H$14,IF(AND(G27="SOCIO NUMERO",H27="SI",I27="SI"),Proyecto_Actividad!$G$14,IF(AND(G27="SOCIO NUMERO",H27="NO",I27="SI"),Proyecto_Actividad!$H$14,IF(AND(G27="SOCIO PARTICIPANTE",H27="SI"),Proyecto_Actividad!$I$14,IF(AND(G27="SOCIO PARTICIPANTE",H27="NO"),Proyecto_Actividad!$J$14,"-"))))))</f>
        <v>-</v>
      </c>
      <c r="K27" s="123"/>
      <c r="L27" s="172" t="str">
        <f>IF(B27="","-",IF(ISERROR(B27=VLOOKUP(B27,ListadoParticipantes!B$3:B$409,1,0)),"DATOS",VLOOKUP(B27,ListadoParticipantes!B$3:K$409,6,0)))</f>
        <v>-</v>
      </c>
      <c r="M27" s="174" t="str">
        <f>IF(B27="","-",IF(ISERROR(B27=VLOOKUP(B27,ListadoParticipantes!B$3:B$409,1,0)),"DATOS",VLOOKUP(B27,ListadoParticipantes!B$3:K$409,7,0)))</f>
        <v>-</v>
      </c>
      <c r="N27" s="172" t="str">
        <f>IF(B27="","-",IF(ISERROR(B27=VLOOKUP(B27,ListadoParticipantes!B$3:B$409,1,0)),"DATOS",VLOOKUP(B27,ListadoParticipantes!B$3:K$409,8,0)))</f>
        <v>-</v>
      </c>
      <c r="O27" s="172" t="str">
        <f>IF(B27="","-",IF(ISERROR(B27=VLOOKUP(B27,ListadoParticipantes!B$3:B$409,1,0)),"DATOS",VLOOKUP(B27,ListadoParticipantes!B$3:K$409,9,0)))</f>
        <v>-</v>
      </c>
      <c r="P27" s="172" t="str">
        <f>IF(B27="","-",IF(ISERROR(B27=VLOOKUP(B27,ListadoParticipantes!B$3:B$409,1,0)),"DATOS",VLOOKUP(B27,ListadoParticipantes!B$3:K$409,10,0)))</f>
        <v>-</v>
      </c>
      <c r="Q27" s="121"/>
    </row>
    <row r="28" spans="1:17" x14ac:dyDescent="0.3">
      <c r="A28">
        <v>24</v>
      </c>
      <c r="B28" s="135"/>
      <c r="C28" s="172" t="str">
        <f>IF(B28="","-",IF(ISERROR(B28=VLOOKUP(B28,ListadoParticipantes!B$3:B$409,1,0)),"NUEVO INTRODUCIR DATOS",VLOOKUP(B28,ListadoParticipantes!B$3:K$409,2,0)))</f>
        <v>-</v>
      </c>
      <c r="D28" s="172" t="str">
        <f>IF(B28="","-",IF(ISERROR(B28=VLOOKUP(B28,ListadoParticipantes!B$3:B$409,1,0)),"DATOS",VLOOKUP(B28,ListadoParticipantes!B$3:K$409,3,0)))</f>
        <v>-</v>
      </c>
      <c r="E28" s="173" t="str">
        <f>IF(B28="","-",IF(ISERROR(B28=VLOOKUP(B28,ListadoParticipantes!B$3:B$409,1,0)),"DATOS",VLOOKUP(B28,ListadoParticipantes!B$3:K$409,4,0)))</f>
        <v>-</v>
      </c>
      <c r="F28" s="172" t="str">
        <f>IF(B28="","-",IF(ISERROR(B28=VLOOKUP(B28,ListadoParticipantes!B$3:B$409,1,0)),"DATOS",VLOOKUP(B28,ListadoParticipantes!B$3:K$409,5,0)))</f>
        <v>-</v>
      </c>
      <c r="G28" s="124" t="str">
        <f>IF(B28="","-",IF(ISERROR(B28=VLOOKUP(B28,Socios_Numero!B$2:B$68,1,0)),"SOCIO PARTICIPANTE","SOCIO NUMERO"))</f>
        <v>-</v>
      </c>
      <c r="H28" s="123"/>
      <c r="I28" s="123"/>
      <c r="J28" s="137" t="str">
        <f>IF(AND(G28="SOCIO NUMERO",H28="SI"),Proyecto_Actividad!$G$14,IF(AND(G28="SOCIO NUMERO",H28="NO"),Proyecto_Actividad!$H$14,IF(AND(G28="SOCIO NUMERO",H28="SI",I28="SI"),Proyecto_Actividad!$G$14,IF(AND(G28="SOCIO NUMERO",H28="NO",I28="SI"),Proyecto_Actividad!$H$14,IF(AND(G28="SOCIO PARTICIPANTE",H28="SI"),Proyecto_Actividad!$I$14,IF(AND(G28="SOCIO PARTICIPANTE",H28="NO"),Proyecto_Actividad!$J$14,"-"))))))</f>
        <v>-</v>
      </c>
      <c r="K28" s="123"/>
      <c r="L28" s="172" t="str">
        <f>IF(B28="","-",IF(ISERROR(B28=VLOOKUP(B28,ListadoParticipantes!B$3:B$409,1,0)),"DATOS",VLOOKUP(B28,ListadoParticipantes!B$3:K$409,6,0)))</f>
        <v>-</v>
      </c>
      <c r="M28" s="174" t="str">
        <f>IF(B28="","-",IF(ISERROR(B28=VLOOKUP(B28,ListadoParticipantes!B$3:B$409,1,0)),"DATOS",VLOOKUP(B28,ListadoParticipantes!B$3:K$409,7,0)))</f>
        <v>-</v>
      </c>
      <c r="N28" s="172" t="str">
        <f>IF(B28="","-",IF(ISERROR(B28=VLOOKUP(B28,ListadoParticipantes!B$3:B$409,1,0)),"DATOS",VLOOKUP(B28,ListadoParticipantes!B$3:K$409,8,0)))</f>
        <v>-</v>
      </c>
      <c r="O28" s="172" t="str">
        <f>IF(B28="","-",IF(ISERROR(B28=VLOOKUP(B28,ListadoParticipantes!B$3:B$409,1,0)),"DATOS",VLOOKUP(B28,ListadoParticipantes!B$3:K$409,9,0)))</f>
        <v>-</v>
      </c>
      <c r="P28" s="172" t="str">
        <f>IF(B28="","-",IF(ISERROR(B28=VLOOKUP(B28,ListadoParticipantes!B$3:B$409,1,0)),"DATOS",VLOOKUP(B28,ListadoParticipantes!B$3:K$409,10,0)))</f>
        <v>-</v>
      </c>
      <c r="Q28" s="121"/>
    </row>
    <row r="29" spans="1:17" x14ac:dyDescent="0.3">
      <c r="A29">
        <v>25</v>
      </c>
      <c r="B29" s="161"/>
      <c r="C29" s="172" t="str">
        <f>IF(B29="","-",IF(ISERROR(B29=VLOOKUP(B29,ListadoParticipantes!B$3:B$409,1,0)),"NUEVO INTRODUCIR DATOS",VLOOKUP(B29,ListadoParticipantes!B$3:K$409,2,0)))</f>
        <v>-</v>
      </c>
      <c r="D29" s="172" t="str">
        <f>IF(B29="","-",IF(ISERROR(B29=VLOOKUP(B29,ListadoParticipantes!B$3:B$409,1,0)),"DATOS",VLOOKUP(B29,ListadoParticipantes!B$3:K$409,3,0)))</f>
        <v>-</v>
      </c>
      <c r="E29" s="173" t="str">
        <f>IF(B29="","-",IF(ISERROR(B29=VLOOKUP(B29,ListadoParticipantes!B$3:B$409,1,0)),"DATOS",VLOOKUP(B29,ListadoParticipantes!B$3:K$409,4,0)))</f>
        <v>-</v>
      </c>
      <c r="F29" s="172" t="str">
        <f>IF(B29="","-",IF(ISERROR(B29=VLOOKUP(B29,ListadoParticipantes!B$3:B$409,1,0)),"DATOS",VLOOKUP(B29,ListadoParticipantes!B$3:K$409,5,0)))</f>
        <v>-</v>
      </c>
      <c r="G29" s="124" t="str">
        <f>IF(B29="","-",IF(ISERROR(B29=VLOOKUP(B29,Socios_Numero!B$2:B$68,1,0)),"SOCIO PARTICIPANTE","SOCIO NUMERO"))</f>
        <v>-</v>
      </c>
      <c r="H29" s="123"/>
      <c r="I29" s="123"/>
      <c r="J29" s="137" t="str">
        <f>IF(AND(G29="SOCIO NUMERO",H29="SI"),Proyecto_Actividad!$G$14,IF(AND(G29="SOCIO NUMERO",H29="NO"),Proyecto_Actividad!$H$14,IF(AND(G29="SOCIO NUMERO",H29="SI",I29="SI"),Proyecto_Actividad!$G$14,IF(AND(G29="SOCIO NUMERO",H29="NO",I29="SI"),Proyecto_Actividad!$H$14,IF(AND(G29="SOCIO PARTICIPANTE",H29="SI"),Proyecto_Actividad!$I$14,IF(AND(G29="SOCIO PARTICIPANTE",H29="NO"),Proyecto_Actividad!$J$14,"-"))))))</f>
        <v>-</v>
      </c>
      <c r="K29" s="123"/>
      <c r="L29" s="172" t="str">
        <f>IF(B29="","-",IF(ISERROR(B29=VLOOKUP(B29,ListadoParticipantes!B$3:B$409,1,0)),"DATOS",VLOOKUP(B29,ListadoParticipantes!B$3:K$409,6,0)))</f>
        <v>-</v>
      </c>
      <c r="M29" s="174" t="str">
        <f>IF(B29="","-",IF(ISERROR(B29=VLOOKUP(B29,ListadoParticipantes!B$3:B$409,1,0)),"DATOS",VLOOKUP(B29,ListadoParticipantes!B$3:K$409,7,0)))</f>
        <v>-</v>
      </c>
      <c r="N29" s="172" t="str">
        <f>IF(B29="","-",IF(ISERROR(B29=VLOOKUP(B29,ListadoParticipantes!B$3:B$409,1,0)),"DATOS",VLOOKUP(B29,ListadoParticipantes!B$3:K$409,8,0)))</f>
        <v>-</v>
      </c>
      <c r="O29" s="172" t="str">
        <f>IF(B29="","-",IF(ISERROR(B29=VLOOKUP(B29,ListadoParticipantes!B$3:B$409,1,0)),"DATOS",VLOOKUP(B29,ListadoParticipantes!B$3:K$409,9,0)))</f>
        <v>-</v>
      </c>
      <c r="P29" s="172" t="str">
        <f>IF(B29="","-",IF(ISERROR(B29=VLOOKUP(B29,ListadoParticipantes!B$3:B$409,1,0)),"DATOS",VLOOKUP(B29,ListadoParticipantes!B$3:K$409,10,0)))</f>
        <v>-</v>
      </c>
      <c r="Q29" s="121"/>
    </row>
    <row r="30" spans="1:17" x14ac:dyDescent="0.3">
      <c r="A30">
        <v>26</v>
      </c>
      <c r="B30" s="135"/>
      <c r="C30" s="172" t="str">
        <f>IF(B30="","-",IF(ISERROR(B30=VLOOKUP(B30,ListadoParticipantes!B$3:B$409,1,0)),"NUEVO INTRODUCIR DATOS",VLOOKUP(B30,ListadoParticipantes!B$3:K$409,2,0)))</f>
        <v>-</v>
      </c>
      <c r="D30" s="172" t="str">
        <f>IF(B30="","-",IF(ISERROR(B30=VLOOKUP(B30,ListadoParticipantes!B$3:B$409,1,0)),"DATOS",VLOOKUP(B30,ListadoParticipantes!B$3:K$409,3,0)))</f>
        <v>-</v>
      </c>
      <c r="E30" s="173" t="str">
        <f>IF(B30="","-",IF(ISERROR(B30=VLOOKUP(B30,ListadoParticipantes!B$3:B$409,1,0)),"DATOS",VLOOKUP(B30,ListadoParticipantes!B$3:K$409,4,0)))</f>
        <v>-</v>
      </c>
      <c r="F30" s="172" t="str">
        <f>IF(B30="","-",IF(ISERROR(B30=VLOOKUP(B30,ListadoParticipantes!B$3:B$409,1,0)),"DATOS",VLOOKUP(B30,ListadoParticipantes!B$3:K$409,5,0)))</f>
        <v>-</v>
      </c>
      <c r="G30" s="124" t="str">
        <f>IF(B30="","-",IF(ISERROR(B30=VLOOKUP(B30,Socios_Numero!B$2:B$68,1,0)),"SOCIO PARTICIPANTE","SOCIO NUMERO"))</f>
        <v>-</v>
      </c>
      <c r="H30" s="123"/>
      <c r="I30" s="123"/>
      <c r="J30" s="137" t="str">
        <f>IF(AND(G30="SOCIO NUMERO",H30="SI"),Proyecto_Actividad!$G$14,IF(AND(G30="SOCIO NUMERO",H30="NO"),Proyecto_Actividad!$H$14,IF(AND(G30="SOCIO NUMERO",H30="SI",I30="SI"),Proyecto_Actividad!$G$14,IF(AND(G30="SOCIO NUMERO",H30="NO",I30="SI"),Proyecto_Actividad!$H$14,IF(AND(G30="SOCIO PARTICIPANTE",H30="SI"),Proyecto_Actividad!$I$14,IF(AND(G30="SOCIO PARTICIPANTE",H30="NO"),Proyecto_Actividad!$J$14,"-"))))))</f>
        <v>-</v>
      </c>
      <c r="K30" s="123"/>
      <c r="L30" s="172" t="str">
        <f>IF(B30="","-",IF(ISERROR(B30=VLOOKUP(B30,ListadoParticipantes!B$3:B$409,1,0)),"DATOS",VLOOKUP(B30,ListadoParticipantes!B$3:K$409,6,0)))</f>
        <v>-</v>
      </c>
      <c r="M30" s="174" t="str">
        <f>IF(B30="","-",IF(ISERROR(B30=VLOOKUP(B30,ListadoParticipantes!B$3:B$409,1,0)),"DATOS",VLOOKUP(B30,ListadoParticipantes!B$3:K$409,7,0)))</f>
        <v>-</v>
      </c>
      <c r="N30" s="172" t="str">
        <f>IF(B30="","-",IF(ISERROR(B30=VLOOKUP(B30,ListadoParticipantes!B$3:B$409,1,0)),"DATOS",VLOOKUP(B30,ListadoParticipantes!B$3:K$409,8,0)))</f>
        <v>-</v>
      </c>
      <c r="O30" s="172" t="str">
        <f>IF(B30="","-",IF(ISERROR(B30=VLOOKUP(B30,ListadoParticipantes!B$3:B$409,1,0)),"DATOS",VLOOKUP(B30,ListadoParticipantes!B$3:K$409,9,0)))</f>
        <v>-</v>
      </c>
      <c r="P30" s="172" t="str">
        <f>IF(B30="","-",IF(ISERROR(B30=VLOOKUP(B30,ListadoParticipantes!B$3:B$409,1,0)),"DATOS",VLOOKUP(B30,ListadoParticipantes!B$3:K$409,10,0)))</f>
        <v>-</v>
      </c>
      <c r="Q30" s="121"/>
    </row>
    <row r="31" spans="1:17" x14ac:dyDescent="0.3">
      <c r="A31">
        <v>27</v>
      </c>
      <c r="B31" s="135"/>
      <c r="C31" s="172" t="str">
        <f>IF(B31="","-",IF(ISERROR(B31=VLOOKUP(B31,ListadoParticipantes!B$3:B$409,1,0)),"NUEVO INTRODUCIR DATOS",VLOOKUP(B31,ListadoParticipantes!B$3:K$409,2,0)))</f>
        <v>-</v>
      </c>
      <c r="D31" s="172" t="str">
        <f>IF(B31="","-",IF(ISERROR(B31=VLOOKUP(B31,ListadoParticipantes!B$3:B$409,1,0)),"DATOS",VLOOKUP(B31,ListadoParticipantes!B$3:K$409,3,0)))</f>
        <v>-</v>
      </c>
      <c r="E31" s="173" t="str">
        <f>IF(B31="","-",IF(ISERROR(B31=VLOOKUP(B31,ListadoParticipantes!B$3:B$409,1,0)),"DATOS",VLOOKUP(B31,ListadoParticipantes!B$3:K$409,4,0)))</f>
        <v>-</v>
      </c>
      <c r="F31" s="172" t="str">
        <f>IF(B31="","-",IF(ISERROR(B31=VLOOKUP(B31,ListadoParticipantes!B$3:B$409,1,0)),"DATOS",VLOOKUP(B31,ListadoParticipantes!B$3:K$409,5,0)))</f>
        <v>-</v>
      </c>
      <c r="G31" s="124" t="str">
        <f>IF(B31="","-",IF(ISERROR(B31=VLOOKUP(B31,Socios_Numero!B$2:B$68,1,0)),"SOCIO PARTICIPANTE","SOCIO NUMERO"))</f>
        <v>-</v>
      </c>
      <c r="H31" s="123"/>
      <c r="I31" s="123"/>
      <c r="J31" s="137" t="str">
        <f>IF(AND(G31="SOCIO NUMERO",H31="SI"),Proyecto_Actividad!$G$14,IF(AND(G31="SOCIO NUMERO",H31="NO"),Proyecto_Actividad!$H$14,IF(AND(G31="SOCIO NUMERO",H31="SI",I31="SI"),Proyecto_Actividad!$G$14,IF(AND(G31="SOCIO NUMERO",H31="NO",I31="SI"),Proyecto_Actividad!$H$14,IF(AND(G31="SOCIO PARTICIPANTE",H31="SI"),Proyecto_Actividad!$I$14,IF(AND(G31="SOCIO PARTICIPANTE",H31="NO"),Proyecto_Actividad!$J$14,"-"))))))</f>
        <v>-</v>
      </c>
      <c r="K31" s="123"/>
      <c r="L31" s="172" t="str">
        <f>IF(B31="","-",IF(ISERROR(B31=VLOOKUP(B31,ListadoParticipantes!B$3:B$409,1,0)),"DATOS",VLOOKUP(B31,ListadoParticipantes!B$3:K$409,6,0)))</f>
        <v>-</v>
      </c>
      <c r="M31" s="174" t="str">
        <f>IF(B31="","-",IF(ISERROR(B31=VLOOKUP(B31,ListadoParticipantes!B$3:B$409,1,0)),"DATOS",VLOOKUP(B31,ListadoParticipantes!B$3:K$409,7,0)))</f>
        <v>-</v>
      </c>
      <c r="N31" s="172" t="str">
        <f>IF(B31="","-",IF(ISERROR(B31=VLOOKUP(B31,ListadoParticipantes!B$3:B$409,1,0)),"DATOS",VLOOKUP(B31,ListadoParticipantes!B$3:K$409,8,0)))</f>
        <v>-</v>
      </c>
      <c r="O31" s="172" t="str">
        <f>IF(B31="","-",IF(ISERROR(B31=VLOOKUP(B31,ListadoParticipantes!B$3:B$409,1,0)),"DATOS",VLOOKUP(B31,ListadoParticipantes!B$3:K$409,9,0)))</f>
        <v>-</v>
      </c>
      <c r="P31" s="172" t="str">
        <f>IF(B31="","-",IF(ISERROR(B31=VLOOKUP(B31,ListadoParticipantes!B$3:B$409,1,0)),"DATOS",VLOOKUP(B31,ListadoParticipantes!B$3:K$409,10,0)))</f>
        <v>-</v>
      </c>
      <c r="Q31" s="121"/>
    </row>
    <row r="32" spans="1:17" x14ac:dyDescent="0.3">
      <c r="A32">
        <v>28</v>
      </c>
      <c r="B32" s="135"/>
      <c r="C32" s="172" t="str">
        <f>IF(B32="","-",IF(ISERROR(B32=VLOOKUP(B32,ListadoParticipantes!B$3:B$409,1,0)),"NUEVO INTRODUCIR DATOS",VLOOKUP(B32,ListadoParticipantes!B$3:K$409,2,0)))</f>
        <v>-</v>
      </c>
      <c r="D32" s="172" t="str">
        <f>IF(B32="","-",IF(ISERROR(B32=VLOOKUP(B32,ListadoParticipantes!B$3:B$409,1,0)),"DATOS",VLOOKUP(B32,ListadoParticipantes!B$3:K$409,3,0)))</f>
        <v>-</v>
      </c>
      <c r="E32" s="173" t="str">
        <f>IF(B32="","-",IF(ISERROR(B32=VLOOKUP(B32,ListadoParticipantes!B$3:B$409,1,0)),"DATOS",VLOOKUP(B32,ListadoParticipantes!B$3:K$409,4,0)))</f>
        <v>-</v>
      </c>
      <c r="F32" s="172" t="str">
        <f>IF(B32="","-",IF(ISERROR(B32=VLOOKUP(B32,ListadoParticipantes!B$3:B$409,1,0)),"DATOS",VLOOKUP(B32,ListadoParticipantes!B$3:K$409,5,0)))</f>
        <v>-</v>
      </c>
      <c r="G32" s="124" t="str">
        <f>IF(B32="","-",IF(ISERROR(B32=VLOOKUP(B32,Socios_Numero!B$2:B$68,1,0)),"SOCIO PARTICIPANTE","SOCIO NUMERO"))</f>
        <v>-</v>
      </c>
      <c r="H32" s="123"/>
      <c r="I32" s="123"/>
      <c r="J32" s="137" t="str">
        <f>IF(AND(G32="SOCIO NUMERO",H32="SI"),Proyecto_Actividad!$G$14,IF(AND(G32="SOCIO NUMERO",H32="NO"),Proyecto_Actividad!$H$14,IF(AND(G32="SOCIO NUMERO",H32="SI",I32="SI"),Proyecto_Actividad!$G$14,IF(AND(G32="SOCIO NUMERO",H32="NO",I32="SI"),Proyecto_Actividad!$H$14,IF(AND(G32="SOCIO PARTICIPANTE",H32="SI"),Proyecto_Actividad!$I$14,IF(AND(G32="SOCIO PARTICIPANTE",H32="NO"),Proyecto_Actividad!$J$14,"-"))))))</f>
        <v>-</v>
      </c>
      <c r="K32" s="123"/>
      <c r="L32" s="172" t="str">
        <f>IF(B32="","-",IF(ISERROR(B32=VLOOKUP(B32,ListadoParticipantes!B$3:B$409,1,0)),"DATOS",VLOOKUP(B32,ListadoParticipantes!B$3:K$409,6,0)))</f>
        <v>-</v>
      </c>
      <c r="M32" s="174" t="str">
        <f>IF(B32="","-",IF(ISERROR(B32=VLOOKUP(B32,ListadoParticipantes!B$3:B$409,1,0)),"DATOS",VLOOKUP(B32,ListadoParticipantes!B$3:K$409,7,0)))</f>
        <v>-</v>
      </c>
      <c r="N32" s="172" t="str">
        <f>IF(B32="","-",IF(ISERROR(B32=VLOOKUP(B32,ListadoParticipantes!B$3:B$409,1,0)),"DATOS",VLOOKUP(B32,ListadoParticipantes!B$3:K$409,8,0)))</f>
        <v>-</v>
      </c>
      <c r="O32" s="172" t="str">
        <f>IF(B32="","-",IF(ISERROR(B32=VLOOKUP(B32,ListadoParticipantes!B$3:B$409,1,0)),"DATOS",VLOOKUP(B32,ListadoParticipantes!B$3:K$409,9,0)))</f>
        <v>-</v>
      </c>
      <c r="P32" s="172" t="str">
        <f>IF(B32="","-",IF(ISERROR(B32=VLOOKUP(B32,ListadoParticipantes!B$3:B$409,1,0)),"DATOS",VLOOKUP(B32,ListadoParticipantes!B$3:K$409,10,0)))</f>
        <v>-</v>
      </c>
      <c r="Q32" s="121"/>
    </row>
    <row r="33" spans="1:17" x14ac:dyDescent="0.3">
      <c r="A33">
        <v>29</v>
      </c>
      <c r="B33" s="135"/>
      <c r="C33" s="172" t="str">
        <f>IF(B33="","-",IF(ISERROR(B33=VLOOKUP(B33,ListadoParticipantes!B$3:B$409,1,0)),"NUEVO INTRODUCIR DATOS",VLOOKUP(B33,ListadoParticipantes!B$3:K$409,2,0)))</f>
        <v>-</v>
      </c>
      <c r="D33" s="172" t="str">
        <f>IF(B33="","-",IF(ISERROR(B33=VLOOKUP(B33,ListadoParticipantes!B$3:B$409,1,0)),"DATOS",VLOOKUP(B33,ListadoParticipantes!B$3:K$409,3,0)))</f>
        <v>-</v>
      </c>
      <c r="E33" s="173" t="str">
        <f>IF(B33="","-",IF(ISERROR(B33=VLOOKUP(B33,ListadoParticipantes!B$3:B$409,1,0)),"DATOS",VLOOKUP(B33,ListadoParticipantes!B$3:K$409,4,0)))</f>
        <v>-</v>
      </c>
      <c r="F33" s="172" t="str">
        <f>IF(B33="","-",IF(ISERROR(B33=VLOOKUP(B33,ListadoParticipantes!B$3:B$409,1,0)),"DATOS",VLOOKUP(B33,ListadoParticipantes!B$3:K$409,5,0)))</f>
        <v>-</v>
      </c>
      <c r="G33" s="124" t="str">
        <f>IF(B33="","-",IF(ISERROR(B33=VLOOKUP(B33,Socios_Numero!B$2:B$68,1,0)),"SOCIO PARTICIPANTE","SOCIO NUMERO"))</f>
        <v>-</v>
      </c>
      <c r="H33" s="123"/>
      <c r="I33" s="123"/>
      <c r="J33" s="137" t="str">
        <f>IF(AND(G33="SOCIO NUMERO",H33="SI"),Proyecto_Actividad!$G$14,IF(AND(G33="SOCIO NUMERO",H33="NO"),Proyecto_Actividad!$H$14,IF(AND(G33="SOCIO NUMERO",H33="SI",I33="SI"),Proyecto_Actividad!$G$14,IF(AND(G33="SOCIO NUMERO",H33="NO",I33="SI"),Proyecto_Actividad!$H$14,IF(AND(G33="SOCIO PARTICIPANTE",H33="SI"),Proyecto_Actividad!$I$14,IF(AND(G33="SOCIO PARTICIPANTE",H33="NO"),Proyecto_Actividad!$J$14,"-"))))))</f>
        <v>-</v>
      </c>
      <c r="K33" s="123"/>
      <c r="L33" s="172" t="str">
        <f>IF(B33="","-",IF(ISERROR(B33=VLOOKUP(B33,ListadoParticipantes!B$3:B$409,1,0)),"DATOS",VLOOKUP(B33,ListadoParticipantes!B$3:K$409,6,0)))</f>
        <v>-</v>
      </c>
      <c r="M33" s="174" t="str">
        <f>IF(B33="","-",IF(ISERROR(B33=VLOOKUP(B33,ListadoParticipantes!B$3:B$409,1,0)),"DATOS",VLOOKUP(B33,ListadoParticipantes!B$3:K$409,7,0)))</f>
        <v>-</v>
      </c>
      <c r="N33" s="172" t="str">
        <f>IF(B33="","-",IF(ISERROR(B33=VLOOKUP(B33,ListadoParticipantes!B$3:B$409,1,0)),"DATOS",VLOOKUP(B33,ListadoParticipantes!B$3:K$409,8,0)))</f>
        <v>-</v>
      </c>
      <c r="O33" s="172" t="str">
        <f>IF(B33="","-",IF(ISERROR(B33=VLOOKUP(B33,ListadoParticipantes!B$3:B$409,1,0)),"DATOS",VLOOKUP(B33,ListadoParticipantes!B$3:K$409,9,0)))</f>
        <v>-</v>
      </c>
      <c r="P33" s="172" t="str">
        <f>IF(B33="","-",IF(ISERROR(B33=VLOOKUP(B33,ListadoParticipantes!B$3:B$409,1,0)),"DATOS",VLOOKUP(B33,ListadoParticipantes!B$3:K$409,10,0)))</f>
        <v>-</v>
      </c>
      <c r="Q33" s="121"/>
    </row>
    <row r="34" spans="1:17" x14ac:dyDescent="0.3">
      <c r="A34">
        <v>30</v>
      </c>
      <c r="B34" s="135"/>
      <c r="C34" s="172" t="str">
        <f>IF(B34="","-",IF(ISERROR(B34=VLOOKUP(B34,ListadoParticipantes!B$3:B$409,1,0)),"NUEVO INTRODUCIR DATOS",VLOOKUP(B34,ListadoParticipantes!B$3:K$409,2,0)))</f>
        <v>-</v>
      </c>
      <c r="D34" s="172" t="str">
        <f>IF(B34="","-",IF(ISERROR(B34=VLOOKUP(B34,ListadoParticipantes!B$3:B$409,1,0)),"DATOS",VLOOKUP(B34,ListadoParticipantes!B$3:K$409,3,0)))</f>
        <v>-</v>
      </c>
      <c r="E34" s="173" t="str">
        <f>IF(B34="","-",IF(ISERROR(B34=VLOOKUP(B34,ListadoParticipantes!B$3:B$409,1,0)),"DATOS",VLOOKUP(B34,ListadoParticipantes!B$3:K$409,4,0)))</f>
        <v>-</v>
      </c>
      <c r="F34" s="172" t="str">
        <f>IF(B34="","-",IF(ISERROR(B34=VLOOKUP(B34,ListadoParticipantes!B$3:B$409,1,0)),"DATOS",VLOOKUP(B34,ListadoParticipantes!B$3:K$409,5,0)))</f>
        <v>-</v>
      </c>
      <c r="G34" s="124" t="str">
        <f>IF(B34="","-",IF(ISERROR(B34=VLOOKUP(B34,Socios_Numero!B$2:B$68,1,0)),"SOCIO PARTICIPANTE","SOCIO NUMERO"))</f>
        <v>-</v>
      </c>
      <c r="H34" s="123"/>
      <c r="I34" s="123"/>
      <c r="J34" s="137" t="str">
        <f>IF(AND(G34="SOCIO NUMERO",H34="SI"),Proyecto_Actividad!$G$14,IF(AND(G34="SOCIO NUMERO",H34="NO"),Proyecto_Actividad!$H$14,IF(AND(G34="SOCIO NUMERO",H34="SI",I34="SI"),Proyecto_Actividad!$G$14,IF(AND(G34="SOCIO NUMERO",H34="NO",I34="SI"),Proyecto_Actividad!$H$14,IF(AND(G34="SOCIO PARTICIPANTE",H34="SI"),Proyecto_Actividad!$I$14,IF(AND(G34="SOCIO PARTICIPANTE",H34="NO"),Proyecto_Actividad!$J$14,"-"))))))</f>
        <v>-</v>
      </c>
      <c r="K34" s="123"/>
      <c r="L34" s="172" t="str">
        <f>IF(B34="","-",IF(ISERROR(B34=VLOOKUP(B34,ListadoParticipantes!B$3:B$409,1,0)),"DATOS",VLOOKUP(B34,ListadoParticipantes!B$3:K$409,6,0)))</f>
        <v>-</v>
      </c>
      <c r="M34" s="174" t="str">
        <f>IF(B34="","-",IF(ISERROR(B34=VLOOKUP(B34,ListadoParticipantes!B$3:B$409,1,0)),"DATOS",VLOOKUP(B34,ListadoParticipantes!B$3:K$409,7,0)))</f>
        <v>-</v>
      </c>
      <c r="N34" s="172" t="str">
        <f>IF(B34="","-",IF(ISERROR(B34=VLOOKUP(B34,ListadoParticipantes!B$3:B$409,1,0)),"DATOS",VLOOKUP(B34,ListadoParticipantes!B$3:K$409,8,0)))</f>
        <v>-</v>
      </c>
      <c r="O34" s="172" t="str">
        <f>IF(B34="","-",IF(ISERROR(B34=VLOOKUP(B34,ListadoParticipantes!B$3:B$409,1,0)),"DATOS",VLOOKUP(B34,ListadoParticipantes!B$3:K$409,9,0)))</f>
        <v>-</v>
      </c>
      <c r="P34" s="172" t="str">
        <f>IF(B34="","-",IF(ISERROR(B34=VLOOKUP(B34,ListadoParticipantes!B$3:B$409,1,0)),"DATOS",VLOOKUP(B34,ListadoParticipantes!B$3:K$409,10,0)))</f>
        <v>-</v>
      </c>
      <c r="Q34" s="121"/>
    </row>
    <row r="35" spans="1:17" x14ac:dyDescent="0.3">
      <c r="A35">
        <v>31</v>
      </c>
      <c r="B35" s="135"/>
      <c r="C35" s="172" t="str">
        <f>IF(B35="","-",IF(ISERROR(B35=VLOOKUP(B35,ListadoParticipantes!B$3:B$409,1,0)),"NUEVO INTRODUCIR DATOS",VLOOKUP(B35,ListadoParticipantes!B$3:K$409,2,0)))</f>
        <v>-</v>
      </c>
      <c r="D35" s="172" t="str">
        <f>IF(B35="","-",IF(ISERROR(B35=VLOOKUP(B35,ListadoParticipantes!B$3:B$409,1,0)),"DATOS",VLOOKUP(B35,ListadoParticipantes!B$3:K$409,3,0)))</f>
        <v>-</v>
      </c>
      <c r="E35" s="173" t="str">
        <f>IF(B35="","-",IF(ISERROR(B35=VLOOKUP(B35,ListadoParticipantes!B$3:B$409,1,0)),"DATOS",VLOOKUP(B35,ListadoParticipantes!B$3:K$409,4,0)))</f>
        <v>-</v>
      </c>
      <c r="F35" s="172" t="str">
        <f>IF(B35="","-",IF(ISERROR(B35=VLOOKUP(B35,ListadoParticipantes!B$3:B$409,1,0)),"DATOS",VLOOKUP(B35,ListadoParticipantes!B$3:K$409,5,0)))</f>
        <v>-</v>
      </c>
      <c r="G35" s="124" t="str">
        <f>IF(B35="","-",IF(ISERROR(B35=VLOOKUP(B35,Socios_Numero!B$2:B$68,1,0)),"SOCIO PARTICIPANTE","SOCIO NUMERO"))</f>
        <v>-</v>
      </c>
      <c r="H35" s="123"/>
      <c r="I35" s="123"/>
      <c r="J35" s="137" t="str">
        <f>IF(AND(G35="SOCIO NUMERO",H35="SI"),Proyecto_Actividad!$G$14,IF(AND(G35="SOCIO NUMERO",H35="NO"),Proyecto_Actividad!$H$14,IF(AND(G35="SOCIO NUMERO",H35="SI",I35="SI"),Proyecto_Actividad!$G$14,IF(AND(G35="SOCIO NUMERO",H35="NO",I35="SI"),Proyecto_Actividad!$H$14,IF(AND(G35="SOCIO PARTICIPANTE",H35="SI"),Proyecto_Actividad!$I$14,IF(AND(G35="SOCIO PARTICIPANTE",H35="NO"),Proyecto_Actividad!$J$14,"-"))))))</f>
        <v>-</v>
      </c>
      <c r="K35" s="123"/>
      <c r="L35" s="172" t="str">
        <f>IF(B35="","-",IF(ISERROR(B35=VLOOKUP(B35,ListadoParticipantes!B$3:B$409,1,0)),"DATOS",VLOOKUP(B35,ListadoParticipantes!B$3:K$409,6,0)))</f>
        <v>-</v>
      </c>
      <c r="M35" s="174" t="str">
        <f>IF(B35="","-",IF(ISERROR(B35=VLOOKUP(B35,ListadoParticipantes!B$3:B$409,1,0)),"DATOS",VLOOKUP(B35,ListadoParticipantes!B$3:K$409,7,0)))</f>
        <v>-</v>
      </c>
      <c r="N35" s="172" t="str">
        <f>IF(B35="","-",IF(ISERROR(B35=VLOOKUP(B35,ListadoParticipantes!B$3:B$409,1,0)),"DATOS",VLOOKUP(B35,ListadoParticipantes!B$3:K$409,8,0)))</f>
        <v>-</v>
      </c>
      <c r="O35" s="172" t="str">
        <f>IF(B35="","-",IF(ISERROR(B35=VLOOKUP(B35,ListadoParticipantes!B$3:B$409,1,0)),"DATOS",VLOOKUP(B35,ListadoParticipantes!B$3:K$409,9,0)))</f>
        <v>-</v>
      </c>
      <c r="P35" s="172" t="str">
        <f>IF(B35="","-",IF(ISERROR(B35=VLOOKUP(B35,ListadoParticipantes!B$3:B$409,1,0)),"DATOS",VLOOKUP(B35,ListadoParticipantes!B$3:K$409,10,0)))</f>
        <v>-</v>
      </c>
      <c r="Q35" s="121"/>
    </row>
    <row r="36" spans="1:17" x14ac:dyDescent="0.3">
      <c r="A36">
        <v>32</v>
      </c>
      <c r="B36" s="135"/>
      <c r="C36" s="172" t="str">
        <f>IF(B36="","-",IF(ISERROR(B36=VLOOKUP(B36,ListadoParticipantes!B$3:B$409,1,0)),"NUEVO INTRODUCIR DATOS",VLOOKUP(B36,ListadoParticipantes!B$3:K$409,2,0)))</f>
        <v>-</v>
      </c>
      <c r="D36" s="172" t="str">
        <f>IF(B36="","-",IF(ISERROR(B36=VLOOKUP(B36,ListadoParticipantes!B$3:B$409,1,0)),"DATOS",VLOOKUP(B36,ListadoParticipantes!B$3:K$409,3,0)))</f>
        <v>-</v>
      </c>
      <c r="E36" s="173" t="str">
        <f>IF(B36="","-",IF(ISERROR(B36=VLOOKUP(B36,ListadoParticipantes!B$3:B$409,1,0)),"DATOS",VLOOKUP(B36,ListadoParticipantes!B$3:K$409,4,0)))</f>
        <v>-</v>
      </c>
      <c r="F36" s="172" t="str">
        <f>IF(B36="","-",IF(ISERROR(B36=VLOOKUP(B36,ListadoParticipantes!B$3:B$409,1,0)),"DATOS",VLOOKUP(B36,ListadoParticipantes!B$3:K$409,5,0)))</f>
        <v>-</v>
      </c>
      <c r="G36" s="124" t="str">
        <f>IF(B36="","-",IF(ISERROR(B36=VLOOKUP(B36,Socios_Numero!B$2:B$68,1,0)),"SOCIO PARTICIPANTE","SOCIO NUMERO"))</f>
        <v>-</v>
      </c>
      <c r="H36" s="123"/>
      <c r="I36" s="123"/>
      <c r="J36" s="137" t="str">
        <f>IF(AND(G36="SOCIO NUMERO",H36="SI"),Proyecto_Actividad!$G$14,IF(AND(G36="SOCIO NUMERO",H36="NO"),Proyecto_Actividad!$H$14,IF(AND(G36="SOCIO NUMERO",H36="SI",I36="SI"),Proyecto_Actividad!$G$14,IF(AND(G36="SOCIO NUMERO",H36="NO",I36="SI"),Proyecto_Actividad!$H$14,IF(AND(G36="SOCIO PARTICIPANTE",H36="SI"),Proyecto_Actividad!$I$14,IF(AND(G36="SOCIO PARTICIPANTE",H36="NO"),Proyecto_Actividad!$J$14,"-"))))))</f>
        <v>-</v>
      </c>
      <c r="K36" s="123"/>
      <c r="L36" s="172" t="str">
        <f>IF(B36="","-",IF(ISERROR(B36=VLOOKUP(B36,ListadoParticipantes!B$3:B$409,1,0)),"DATOS",VLOOKUP(B36,ListadoParticipantes!B$3:K$409,6,0)))</f>
        <v>-</v>
      </c>
      <c r="M36" s="174" t="str">
        <f>IF(B36="","-",IF(ISERROR(B36=VLOOKUP(B36,ListadoParticipantes!B$3:B$409,1,0)),"DATOS",VLOOKUP(B36,ListadoParticipantes!B$3:K$409,7,0)))</f>
        <v>-</v>
      </c>
      <c r="N36" s="172" t="str">
        <f>IF(B36="","-",IF(ISERROR(B36=VLOOKUP(B36,ListadoParticipantes!B$3:B$409,1,0)),"DATOS",VLOOKUP(B36,ListadoParticipantes!B$3:K$409,8,0)))</f>
        <v>-</v>
      </c>
      <c r="O36" s="172" t="str">
        <f>IF(B36="","-",IF(ISERROR(B36=VLOOKUP(B36,ListadoParticipantes!B$3:B$409,1,0)),"DATOS",VLOOKUP(B36,ListadoParticipantes!B$3:K$409,9,0)))</f>
        <v>-</v>
      </c>
      <c r="P36" s="172" t="str">
        <f>IF(B36="","-",IF(ISERROR(B36=VLOOKUP(B36,ListadoParticipantes!B$3:B$409,1,0)),"DATOS",VLOOKUP(B36,ListadoParticipantes!B$3:K$409,10,0)))</f>
        <v>-</v>
      </c>
      <c r="Q36" s="121"/>
    </row>
    <row r="37" spans="1:17" x14ac:dyDescent="0.3">
      <c r="A37">
        <v>33</v>
      </c>
      <c r="B37" s="135"/>
      <c r="C37" s="172" t="str">
        <f>IF(B37="","-",IF(ISERROR(B37=VLOOKUP(B37,ListadoParticipantes!B$3:B$409,1,0)),"NUEVO INTRODUCIR DATOS",VLOOKUP(B37,ListadoParticipantes!B$3:K$409,2,0)))</f>
        <v>-</v>
      </c>
      <c r="D37" s="172" t="str">
        <f>IF(B37="","-",IF(ISERROR(B37=VLOOKUP(B37,ListadoParticipantes!B$3:B$409,1,0)),"DATOS",VLOOKUP(B37,ListadoParticipantes!B$3:K$409,3,0)))</f>
        <v>-</v>
      </c>
      <c r="E37" s="173" t="str">
        <f>IF(B37="","-",IF(ISERROR(B37=VLOOKUP(B37,ListadoParticipantes!B$3:B$409,1,0)),"DATOS",VLOOKUP(B37,ListadoParticipantes!B$3:K$409,4,0)))</f>
        <v>-</v>
      </c>
      <c r="F37" s="172" t="str">
        <f>IF(B37="","-",IF(ISERROR(B37=VLOOKUP(B37,ListadoParticipantes!B$3:B$409,1,0)),"DATOS",VLOOKUP(B37,ListadoParticipantes!B$3:K$409,5,0)))</f>
        <v>-</v>
      </c>
      <c r="G37" s="124" t="str">
        <f>IF(B37="","-",IF(ISERROR(B37=VLOOKUP(B37,Socios_Numero!B$2:B$68,1,0)),"SOCIO PARTICIPANTE","SOCIO NUMERO"))</f>
        <v>-</v>
      </c>
      <c r="H37" s="123"/>
      <c r="I37" s="123"/>
      <c r="J37" s="137" t="str">
        <f>IF(AND(G37="SOCIO NUMERO",H37="SI"),Proyecto_Actividad!$G$14,IF(AND(G37="SOCIO NUMERO",H37="NO"),Proyecto_Actividad!$H$14,IF(AND(G37="SOCIO NUMERO",H37="SI",I37="SI"),Proyecto_Actividad!$G$14,IF(AND(G37="SOCIO NUMERO",H37="NO",I37="SI"),Proyecto_Actividad!$H$14,IF(AND(G37="SOCIO PARTICIPANTE",H37="SI"),Proyecto_Actividad!$I$14,IF(AND(G37="SOCIO PARTICIPANTE",H37="NO"),Proyecto_Actividad!$J$14,"-"))))))</f>
        <v>-</v>
      </c>
      <c r="K37" s="123"/>
      <c r="L37" s="172" t="str">
        <f>IF(B37="","-",IF(ISERROR(B37=VLOOKUP(B37,ListadoParticipantes!B$3:B$409,1,0)),"DATOS",VLOOKUP(B37,ListadoParticipantes!B$3:K$409,6,0)))</f>
        <v>-</v>
      </c>
      <c r="M37" s="174" t="str">
        <f>IF(B37="","-",IF(ISERROR(B37=VLOOKUP(B37,ListadoParticipantes!B$3:B$409,1,0)),"DATOS",VLOOKUP(B37,ListadoParticipantes!B$3:K$409,7,0)))</f>
        <v>-</v>
      </c>
      <c r="N37" s="172" t="str">
        <f>IF(B37="","-",IF(ISERROR(B37=VLOOKUP(B37,ListadoParticipantes!B$3:B$409,1,0)),"DATOS",VLOOKUP(B37,ListadoParticipantes!B$3:K$409,8,0)))</f>
        <v>-</v>
      </c>
      <c r="O37" s="172" t="str">
        <f>IF(B37="","-",IF(ISERROR(B37=VLOOKUP(B37,ListadoParticipantes!B$3:B$409,1,0)),"DATOS",VLOOKUP(B37,ListadoParticipantes!B$3:K$409,9,0)))</f>
        <v>-</v>
      </c>
      <c r="P37" s="172" t="str">
        <f>IF(B37="","-",IF(ISERROR(B37=VLOOKUP(B37,ListadoParticipantes!B$3:B$409,1,0)),"DATOS",VLOOKUP(B37,ListadoParticipantes!B$3:K$409,10,0)))</f>
        <v>-</v>
      </c>
      <c r="Q37" s="121"/>
    </row>
    <row r="38" spans="1:17" x14ac:dyDescent="0.3">
      <c r="A38">
        <v>34</v>
      </c>
      <c r="B38" s="135"/>
      <c r="C38" s="172" t="str">
        <f>IF(B38="","-",IF(ISERROR(B38=VLOOKUP(B38,ListadoParticipantes!B$3:B$409,1,0)),"NUEVO INTRODUCIR DATOS",VLOOKUP(B38,ListadoParticipantes!B$3:K$409,2,0)))</f>
        <v>-</v>
      </c>
      <c r="D38" s="172" t="str">
        <f>IF(B38="","-",IF(ISERROR(B38=VLOOKUP(B38,ListadoParticipantes!B$3:B$409,1,0)),"DATOS",VLOOKUP(B38,ListadoParticipantes!B$3:K$409,3,0)))</f>
        <v>-</v>
      </c>
      <c r="E38" s="173" t="str">
        <f>IF(B38="","-",IF(ISERROR(B38=VLOOKUP(B38,ListadoParticipantes!B$3:B$409,1,0)),"DATOS",VLOOKUP(B38,ListadoParticipantes!B$3:K$409,4,0)))</f>
        <v>-</v>
      </c>
      <c r="F38" s="172" t="str">
        <f>IF(B38="","-",IF(ISERROR(B38=VLOOKUP(B38,ListadoParticipantes!B$3:B$409,1,0)),"DATOS",VLOOKUP(B38,ListadoParticipantes!B$3:K$409,5,0)))</f>
        <v>-</v>
      </c>
      <c r="G38" s="124" t="str">
        <f>IF(B38="","-",IF(ISERROR(B38=VLOOKUP(B38,Socios_Numero!B$2:B$68,1,0)),"SOCIO PARTICIPANTE","SOCIO NUMERO"))</f>
        <v>-</v>
      </c>
      <c r="H38" s="123"/>
      <c r="I38" s="123"/>
      <c r="J38" s="137" t="str">
        <f>IF(AND(G38="SOCIO NUMERO",H38="SI"),Proyecto_Actividad!$G$14,IF(AND(G38="SOCIO NUMERO",H38="NO"),Proyecto_Actividad!$H$14,IF(AND(G38="SOCIO NUMERO",H38="SI",I38="SI"),Proyecto_Actividad!$G$14,IF(AND(G38="SOCIO NUMERO",H38="NO",I38="SI"),Proyecto_Actividad!$H$14,IF(AND(G38="SOCIO PARTICIPANTE",H38="SI"),Proyecto_Actividad!$I$14,IF(AND(G38="SOCIO PARTICIPANTE",H38="NO"),Proyecto_Actividad!$J$14,"-"))))))</f>
        <v>-</v>
      </c>
      <c r="K38" s="123"/>
      <c r="L38" s="172" t="str">
        <f>IF(B38="","-",IF(ISERROR(B38=VLOOKUP(B38,ListadoParticipantes!B$3:B$409,1,0)),"DATOS",VLOOKUP(B38,ListadoParticipantes!B$3:K$409,6,0)))</f>
        <v>-</v>
      </c>
      <c r="M38" s="174" t="str">
        <f>IF(B38="","-",IF(ISERROR(B38=VLOOKUP(B38,ListadoParticipantes!B$3:B$409,1,0)),"DATOS",VLOOKUP(B38,ListadoParticipantes!B$3:K$409,7,0)))</f>
        <v>-</v>
      </c>
      <c r="N38" s="172" t="str">
        <f>IF(B38="","-",IF(ISERROR(B38=VLOOKUP(B38,ListadoParticipantes!B$3:B$409,1,0)),"DATOS",VLOOKUP(B38,ListadoParticipantes!B$3:K$409,8,0)))</f>
        <v>-</v>
      </c>
      <c r="O38" s="172" t="str">
        <f>IF(B38="","-",IF(ISERROR(B38=VLOOKUP(B38,ListadoParticipantes!B$3:B$409,1,0)),"DATOS",VLOOKUP(B38,ListadoParticipantes!B$3:K$409,9,0)))</f>
        <v>-</v>
      </c>
      <c r="P38" s="172" t="str">
        <f>IF(B38="","-",IF(ISERROR(B38=VLOOKUP(B38,ListadoParticipantes!B$3:B$409,1,0)),"DATOS",VLOOKUP(B38,ListadoParticipantes!B$3:K$409,10,0)))</f>
        <v>-</v>
      </c>
      <c r="Q38" s="121"/>
    </row>
    <row r="39" spans="1:17" x14ac:dyDescent="0.3">
      <c r="A39">
        <v>35</v>
      </c>
      <c r="B39" s="135"/>
      <c r="C39" s="172" t="str">
        <f>IF(B39="","-",IF(ISERROR(B39=VLOOKUP(B39,ListadoParticipantes!B$3:B$409,1,0)),"NUEVO INTRODUCIR DATOS",VLOOKUP(B39,ListadoParticipantes!B$3:K$409,2,0)))</f>
        <v>-</v>
      </c>
      <c r="D39" s="172" t="str">
        <f>IF(B39="","-",IF(ISERROR(B39=VLOOKUP(B39,ListadoParticipantes!B$3:B$409,1,0)),"DATOS",VLOOKUP(B39,ListadoParticipantes!B$3:K$409,3,0)))</f>
        <v>-</v>
      </c>
      <c r="E39" s="173" t="str">
        <f>IF(B39="","-",IF(ISERROR(B39=VLOOKUP(B39,ListadoParticipantes!B$3:B$409,1,0)),"DATOS",VLOOKUP(B39,ListadoParticipantes!B$3:K$409,4,0)))</f>
        <v>-</v>
      </c>
      <c r="F39" s="172" t="str">
        <f>IF(B39="","-",IF(ISERROR(B39=VLOOKUP(B39,ListadoParticipantes!B$3:B$409,1,0)),"DATOS",VLOOKUP(B39,ListadoParticipantes!B$3:K$409,5,0)))</f>
        <v>-</v>
      </c>
      <c r="G39" s="124" t="str">
        <f>IF(B39="","-",IF(ISERROR(B39=VLOOKUP(B39,Socios_Numero!B$2:B$68,1,0)),"SOCIO PARTICIPANTE","SOCIO NUMERO"))</f>
        <v>-</v>
      </c>
      <c r="H39" s="123"/>
      <c r="I39" s="123"/>
      <c r="J39" s="137" t="str">
        <f>IF(AND(G39="SOCIO NUMERO",H39="SI"),Proyecto_Actividad!$G$14,IF(AND(G39="SOCIO NUMERO",H39="NO"),Proyecto_Actividad!$H$14,IF(AND(G39="SOCIO NUMERO",H39="SI",I39="SI"),Proyecto_Actividad!$G$14,IF(AND(G39="SOCIO NUMERO",H39="NO",I39="SI"),Proyecto_Actividad!$H$14,IF(AND(G39="SOCIO PARTICIPANTE",H39="SI"),Proyecto_Actividad!$I$14,IF(AND(G39="SOCIO PARTICIPANTE",H39="NO"),Proyecto_Actividad!$J$14,"-"))))))</f>
        <v>-</v>
      </c>
      <c r="K39" s="123"/>
      <c r="L39" s="172" t="str">
        <f>IF(B39="","-",IF(ISERROR(B39=VLOOKUP(B39,ListadoParticipantes!B$3:B$409,1,0)),"DATOS",VLOOKUP(B39,ListadoParticipantes!B$3:K$409,6,0)))</f>
        <v>-</v>
      </c>
      <c r="M39" s="174" t="str">
        <f>IF(B39="","-",IF(ISERROR(B39=VLOOKUP(B39,ListadoParticipantes!B$3:B$409,1,0)),"DATOS",VLOOKUP(B39,ListadoParticipantes!B$3:K$409,7,0)))</f>
        <v>-</v>
      </c>
      <c r="N39" s="172" t="str">
        <f>IF(B39="","-",IF(ISERROR(B39=VLOOKUP(B39,ListadoParticipantes!B$3:B$409,1,0)),"DATOS",VLOOKUP(B39,ListadoParticipantes!B$3:K$409,8,0)))</f>
        <v>-</v>
      </c>
      <c r="O39" s="172" t="str">
        <f>IF(B39="","-",IF(ISERROR(B39=VLOOKUP(B39,ListadoParticipantes!B$3:B$409,1,0)),"DATOS",VLOOKUP(B39,ListadoParticipantes!B$3:K$409,9,0)))</f>
        <v>-</v>
      </c>
      <c r="P39" s="172" t="str">
        <f>IF(B39="","-",IF(ISERROR(B39=VLOOKUP(B39,ListadoParticipantes!B$3:B$409,1,0)),"DATOS",VLOOKUP(B39,ListadoParticipantes!B$3:K$409,10,0)))</f>
        <v>-</v>
      </c>
      <c r="Q39" s="121"/>
    </row>
    <row r="40" spans="1:17" x14ac:dyDescent="0.3">
      <c r="A40">
        <v>36</v>
      </c>
      <c r="B40" s="135"/>
      <c r="C40" s="172" t="str">
        <f>IF(B40="","-",IF(ISERROR(B40=VLOOKUP(B40,ListadoParticipantes!B$3:B$409,1,0)),"NUEVO INTRODUCIR DATOS",VLOOKUP(B40,ListadoParticipantes!B$3:K$409,2,0)))</f>
        <v>-</v>
      </c>
      <c r="D40" s="172" t="str">
        <f>IF(B40="","-",IF(ISERROR(B40=VLOOKUP(B40,ListadoParticipantes!B$3:B$409,1,0)),"DATOS",VLOOKUP(B40,ListadoParticipantes!B$3:K$409,3,0)))</f>
        <v>-</v>
      </c>
      <c r="E40" s="173" t="str">
        <f>IF(B40="","-",IF(ISERROR(B40=VLOOKUP(B40,ListadoParticipantes!B$3:B$409,1,0)),"DATOS",VLOOKUP(B40,ListadoParticipantes!B$3:K$409,4,0)))</f>
        <v>-</v>
      </c>
      <c r="F40" s="172" t="str">
        <f>IF(B40="","-",IF(ISERROR(B40=VLOOKUP(B40,ListadoParticipantes!B$3:B$409,1,0)),"DATOS",VLOOKUP(B40,ListadoParticipantes!B$3:K$409,5,0)))</f>
        <v>-</v>
      </c>
      <c r="G40" s="124" t="str">
        <f>IF(B40="","-",IF(ISERROR(B40=VLOOKUP(B40,Socios_Numero!B$2:B$68,1,0)),"SOCIO PARTICIPANTE","SOCIO NUMERO"))</f>
        <v>-</v>
      </c>
      <c r="H40" s="123"/>
      <c r="I40" s="123"/>
      <c r="J40" s="137" t="str">
        <f>IF(AND(G40="SOCIO NUMERO",H40="SI"),Proyecto_Actividad!$G$14,IF(AND(G40="SOCIO NUMERO",H40="NO"),Proyecto_Actividad!$H$14,IF(AND(G40="SOCIO NUMERO",H40="SI",I40="SI"),Proyecto_Actividad!$G$14,IF(AND(G40="SOCIO NUMERO",H40="NO",I40="SI"),Proyecto_Actividad!$H$14,IF(AND(G40="SOCIO PARTICIPANTE",H40="SI"),Proyecto_Actividad!$I$14,IF(AND(G40="SOCIO PARTICIPANTE",H40="NO"),Proyecto_Actividad!$J$14,"-"))))))</f>
        <v>-</v>
      </c>
      <c r="K40" s="123"/>
      <c r="L40" s="172" t="str">
        <f>IF(B40="","-",IF(ISERROR(B40=VLOOKUP(B40,ListadoParticipantes!B$3:B$409,1,0)),"DATOS",VLOOKUP(B40,ListadoParticipantes!B$3:K$409,6,0)))</f>
        <v>-</v>
      </c>
      <c r="M40" s="174" t="str">
        <f>IF(B40="","-",IF(ISERROR(B40=VLOOKUP(B40,ListadoParticipantes!B$3:B$409,1,0)),"DATOS",VLOOKUP(B40,ListadoParticipantes!B$3:K$409,7,0)))</f>
        <v>-</v>
      </c>
      <c r="N40" s="172" t="str">
        <f>IF(B40="","-",IF(ISERROR(B40=VLOOKUP(B40,ListadoParticipantes!B$3:B$409,1,0)),"DATOS",VLOOKUP(B40,ListadoParticipantes!B$3:K$409,8,0)))</f>
        <v>-</v>
      </c>
      <c r="O40" s="172" t="str">
        <f>IF(B40="","-",IF(ISERROR(B40=VLOOKUP(B40,ListadoParticipantes!B$3:B$409,1,0)),"DATOS",VLOOKUP(B40,ListadoParticipantes!B$3:K$409,9,0)))</f>
        <v>-</v>
      </c>
      <c r="P40" s="172" t="str">
        <f>IF(B40="","-",IF(ISERROR(B40=VLOOKUP(B40,ListadoParticipantes!B$3:B$409,1,0)),"DATOS",VLOOKUP(B40,ListadoParticipantes!B$3:K$409,10,0)))</f>
        <v>-</v>
      </c>
      <c r="Q40" s="121"/>
    </row>
    <row r="41" spans="1:17" x14ac:dyDescent="0.3">
      <c r="A41">
        <v>37</v>
      </c>
      <c r="B41" s="135"/>
      <c r="C41" s="172" t="str">
        <f>IF(B41="","-",IF(ISERROR(B41=VLOOKUP(B41,ListadoParticipantes!B$3:B$409,1,0)),"NUEVO INTRODUCIR DATOS",VLOOKUP(B41,ListadoParticipantes!B$3:K$409,2,0)))</f>
        <v>-</v>
      </c>
      <c r="D41" s="172" t="str">
        <f>IF(B41="","-",IF(ISERROR(B41=VLOOKUP(B41,ListadoParticipantes!B$3:B$409,1,0)),"DATOS",VLOOKUP(B41,ListadoParticipantes!B$3:K$409,3,0)))</f>
        <v>-</v>
      </c>
      <c r="E41" s="173" t="str">
        <f>IF(B41="","-",IF(ISERROR(B41=VLOOKUP(B41,ListadoParticipantes!B$3:B$409,1,0)),"DATOS",VLOOKUP(B41,ListadoParticipantes!B$3:K$409,4,0)))</f>
        <v>-</v>
      </c>
      <c r="F41" s="172" t="str">
        <f>IF(B41="","-",IF(ISERROR(B41=VLOOKUP(B41,ListadoParticipantes!B$3:B$409,1,0)),"DATOS",VLOOKUP(B41,ListadoParticipantes!B$3:K$409,5,0)))</f>
        <v>-</v>
      </c>
      <c r="G41" s="124" t="str">
        <f>IF(B41="","-",IF(ISERROR(B41=VLOOKUP(B41,Socios_Numero!B$2:B$68,1,0)),"SOCIO PARTICIPANTE","SOCIO NUMERO"))</f>
        <v>-</v>
      </c>
      <c r="H41" s="123"/>
      <c r="I41" s="123"/>
      <c r="J41" s="137" t="str">
        <f>IF(AND(G41="SOCIO NUMERO",H41="SI"),Proyecto_Actividad!$G$14,IF(AND(G41="SOCIO NUMERO",H41="NO"),Proyecto_Actividad!$H$14,IF(AND(G41="SOCIO NUMERO",H41="SI",I41="SI"),Proyecto_Actividad!$G$14,IF(AND(G41="SOCIO NUMERO",H41="NO",I41="SI"),Proyecto_Actividad!$H$14,IF(AND(G41="SOCIO PARTICIPANTE",H41="SI"),Proyecto_Actividad!$I$14,IF(AND(G41="SOCIO PARTICIPANTE",H41="NO"),Proyecto_Actividad!$J$14,"-"))))))</f>
        <v>-</v>
      </c>
      <c r="K41" s="123"/>
      <c r="L41" s="172" t="str">
        <f>IF(B41="","-",IF(ISERROR(B41=VLOOKUP(B41,ListadoParticipantes!B$3:B$409,1,0)),"DATOS",VLOOKUP(B41,ListadoParticipantes!B$3:K$409,6,0)))</f>
        <v>-</v>
      </c>
      <c r="M41" s="174" t="str">
        <f>IF(B41="","-",IF(ISERROR(B41=VLOOKUP(B41,ListadoParticipantes!B$3:B$409,1,0)),"DATOS",VLOOKUP(B41,ListadoParticipantes!B$3:K$409,7,0)))</f>
        <v>-</v>
      </c>
      <c r="N41" s="172" t="str">
        <f>IF(B41="","-",IF(ISERROR(B41=VLOOKUP(B41,ListadoParticipantes!B$3:B$409,1,0)),"DATOS",VLOOKUP(B41,ListadoParticipantes!B$3:K$409,8,0)))</f>
        <v>-</v>
      </c>
      <c r="O41" s="172" t="str">
        <f>IF(B41="","-",IF(ISERROR(B41=VLOOKUP(B41,ListadoParticipantes!B$3:B$409,1,0)),"DATOS",VLOOKUP(B41,ListadoParticipantes!B$3:K$409,9,0)))</f>
        <v>-</v>
      </c>
      <c r="P41" s="172" t="str">
        <f>IF(B41="","-",IF(ISERROR(B41=VLOOKUP(B41,ListadoParticipantes!B$3:B$409,1,0)),"DATOS",VLOOKUP(B41,ListadoParticipantes!B$3:K$409,10,0)))</f>
        <v>-</v>
      </c>
      <c r="Q41" s="121"/>
    </row>
    <row r="42" spans="1:17" x14ac:dyDescent="0.3">
      <c r="A42">
        <v>38</v>
      </c>
      <c r="B42" s="135"/>
      <c r="C42" s="172" t="str">
        <f>IF(B42="","-",IF(ISERROR(B42=VLOOKUP(B42,ListadoParticipantes!B$3:B$409,1,0)),"NUEVO INTRODUCIR DATOS",VLOOKUP(B42,ListadoParticipantes!B$3:K$409,2,0)))</f>
        <v>-</v>
      </c>
      <c r="D42" s="172" t="str">
        <f>IF(B42="","-",IF(ISERROR(B42=VLOOKUP(B42,ListadoParticipantes!B$3:B$409,1,0)),"DATOS",VLOOKUP(B42,ListadoParticipantes!B$3:K$409,3,0)))</f>
        <v>-</v>
      </c>
      <c r="E42" s="173" t="str">
        <f>IF(B42="","-",IF(ISERROR(B42=VLOOKUP(B42,ListadoParticipantes!B$3:B$409,1,0)),"DATOS",VLOOKUP(B42,ListadoParticipantes!B$3:K$409,4,0)))</f>
        <v>-</v>
      </c>
      <c r="F42" s="172" t="str">
        <f>IF(B42="","-",IF(ISERROR(B42=VLOOKUP(B42,ListadoParticipantes!B$3:B$409,1,0)),"DATOS",VLOOKUP(B42,ListadoParticipantes!B$3:K$409,5,0)))</f>
        <v>-</v>
      </c>
      <c r="G42" s="124" t="str">
        <f>IF(B42="","-",IF(ISERROR(B42=VLOOKUP(B42,Socios_Numero!B$2:B$68,1,0)),"SOCIO PARTICIPANTE","SOCIO NUMERO"))</f>
        <v>-</v>
      </c>
      <c r="H42" s="123"/>
      <c r="I42" s="123"/>
      <c r="J42" s="137" t="str">
        <f>IF(AND(G42="SOCIO NUMERO",H42="SI"),Proyecto_Actividad!$G$14,IF(AND(G42="SOCIO NUMERO",H42="NO"),Proyecto_Actividad!$H$14,IF(AND(G42="SOCIO NUMERO",H42="SI",I42="SI"),Proyecto_Actividad!$G$14,IF(AND(G42="SOCIO NUMERO",H42="NO",I42="SI"),Proyecto_Actividad!$H$14,IF(AND(G42="SOCIO PARTICIPANTE",H42="SI"),Proyecto_Actividad!$I$14,IF(AND(G42="SOCIO PARTICIPANTE",H42="NO"),Proyecto_Actividad!$J$14,"-"))))))</f>
        <v>-</v>
      </c>
      <c r="K42" s="123"/>
      <c r="L42" s="172" t="str">
        <f>IF(B42="","-",IF(ISERROR(B42=VLOOKUP(B42,ListadoParticipantes!B$3:B$409,1,0)),"DATOS",VLOOKUP(B42,ListadoParticipantes!B$3:K$409,6,0)))</f>
        <v>-</v>
      </c>
      <c r="M42" s="174" t="str">
        <f>IF(B42="","-",IF(ISERROR(B42=VLOOKUP(B42,ListadoParticipantes!B$3:B$409,1,0)),"DATOS",VLOOKUP(B42,ListadoParticipantes!B$3:K$409,7,0)))</f>
        <v>-</v>
      </c>
      <c r="N42" s="172" t="str">
        <f>IF(B42="","-",IF(ISERROR(B42=VLOOKUP(B42,ListadoParticipantes!B$3:B$409,1,0)),"DATOS",VLOOKUP(B42,ListadoParticipantes!B$3:K$409,8,0)))</f>
        <v>-</v>
      </c>
      <c r="O42" s="172" t="str">
        <f>IF(B42="","-",IF(ISERROR(B42=VLOOKUP(B42,ListadoParticipantes!B$3:B$409,1,0)),"DATOS",VLOOKUP(B42,ListadoParticipantes!B$3:K$409,9,0)))</f>
        <v>-</v>
      </c>
      <c r="P42" s="172" t="str">
        <f>IF(B42="","-",IF(ISERROR(B42=VLOOKUP(B42,ListadoParticipantes!B$3:B$409,1,0)),"DATOS",VLOOKUP(B42,ListadoParticipantes!B$3:K$409,10,0)))</f>
        <v>-</v>
      </c>
      <c r="Q42" s="121"/>
    </row>
    <row r="43" spans="1:17" x14ac:dyDescent="0.3">
      <c r="A43">
        <v>39</v>
      </c>
      <c r="B43" s="135"/>
      <c r="C43" s="172" t="str">
        <f>IF(B43="","-",IF(ISERROR(B43=VLOOKUP(B43,ListadoParticipantes!B$3:B$409,1,0)),"NUEVO INTRODUCIR DATOS",VLOOKUP(B43,ListadoParticipantes!B$3:K$409,2,0)))</f>
        <v>-</v>
      </c>
      <c r="D43" s="172" t="str">
        <f>IF(B43="","-",IF(ISERROR(B43=VLOOKUP(B43,ListadoParticipantes!B$3:B$409,1,0)),"DATOS",VLOOKUP(B43,ListadoParticipantes!B$3:K$409,3,0)))</f>
        <v>-</v>
      </c>
      <c r="E43" s="173" t="str">
        <f>IF(B43="","-",IF(ISERROR(B43=VLOOKUP(B43,ListadoParticipantes!B$3:B$409,1,0)),"DATOS",VLOOKUP(B43,ListadoParticipantes!B$3:K$409,4,0)))</f>
        <v>-</v>
      </c>
      <c r="F43" s="172" t="str">
        <f>IF(B43="","-",IF(ISERROR(B43=VLOOKUP(B43,ListadoParticipantes!B$3:B$409,1,0)),"DATOS",VLOOKUP(B43,ListadoParticipantes!B$3:K$409,5,0)))</f>
        <v>-</v>
      </c>
      <c r="G43" s="124" t="str">
        <f>IF(B43="","-",IF(ISERROR(B43=VLOOKUP(B43,Socios_Numero!B$2:B$68,1,0)),"SOCIO PARTICIPANTE","SOCIO NUMERO"))</f>
        <v>-</v>
      </c>
      <c r="H43" s="123"/>
      <c r="I43" s="123"/>
      <c r="J43" s="137" t="str">
        <f>IF(AND(G43="SOCIO NUMERO",H43="SI"),Proyecto_Actividad!$G$14,IF(AND(G43="SOCIO NUMERO",H43="NO"),Proyecto_Actividad!$H$14,IF(AND(G43="SOCIO NUMERO",H43="SI",I43="SI"),Proyecto_Actividad!$G$14,IF(AND(G43="SOCIO NUMERO",H43="NO",I43="SI"),Proyecto_Actividad!$H$14,IF(AND(G43="SOCIO PARTICIPANTE",H43="SI"),Proyecto_Actividad!$I$14,IF(AND(G43="SOCIO PARTICIPANTE",H43="NO"),Proyecto_Actividad!$J$14,"-"))))))</f>
        <v>-</v>
      </c>
      <c r="K43" s="123"/>
      <c r="L43" s="172" t="str">
        <f>IF(B43="","-",IF(ISERROR(B43=VLOOKUP(B43,ListadoParticipantes!B$3:B$409,1,0)),"DATOS",VLOOKUP(B43,ListadoParticipantes!B$3:K$409,6,0)))</f>
        <v>-</v>
      </c>
      <c r="M43" s="174" t="str">
        <f>IF(B43="","-",IF(ISERROR(B43=VLOOKUP(B43,ListadoParticipantes!B$3:B$409,1,0)),"DATOS",VLOOKUP(B43,ListadoParticipantes!B$3:K$409,7,0)))</f>
        <v>-</v>
      </c>
      <c r="N43" s="172" t="str">
        <f>IF(B43="","-",IF(ISERROR(B43=VLOOKUP(B43,ListadoParticipantes!B$3:B$409,1,0)),"DATOS",VLOOKUP(B43,ListadoParticipantes!B$3:K$409,8,0)))</f>
        <v>-</v>
      </c>
      <c r="O43" s="172" t="str">
        <f>IF(B43="","-",IF(ISERROR(B43=VLOOKUP(B43,ListadoParticipantes!B$3:B$409,1,0)),"DATOS",VLOOKUP(B43,ListadoParticipantes!B$3:K$409,9,0)))</f>
        <v>-</v>
      </c>
      <c r="P43" s="172" t="str">
        <f>IF(B43="","-",IF(ISERROR(B43=VLOOKUP(B43,ListadoParticipantes!B$3:B$409,1,0)),"DATOS",VLOOKUP(B43,ListadoParticipantes!B$3:K$409,10,0)))</f>
        <v>-</v>
      </c>
      <c r="Q43" s="121"/>
    </row>
    <row r="44" spans="1:17" x14ac:dyDescent="0.3">
      <c r="A44">
        <v>40</v>
      </c>
      <c r="B44" s="135"/>
      <c r="C44" s="172" t="str">
        <f>IF(B44="","-",IF(ISERROR(B44=VLOOKUP(B44,ListadoParticipantes!B$3:B$409,1,0)),"NUEVO INTRODUCIR DATOS",VLOOKUP(B44,ListadoParticipantes!B$3:K$409,2,0)))</f>
        <v>-</v>
      </c>
      <c r="D44" s="172" t="str">
        <f>IF(B44="","-",IF(ISERROR(B44=VLOOKUP(B44,ListadoParticipantes!B$3:B$409,1,0)),"DATOS",VLOOKUP(B44,ListadoParticipantes!B$3:K$409,3,0)))</f>
        <v>-</v>
      </c>
      <c r="E44" s="173" t="str">
        <f>IF(B44="","-",IF(ISERROR(B44=VLOOKUP(B44,ListadoParticipantes!B$3:B$409,1,0)),"DATOS",VLOOKUP(B44,ListadoParticipantes!B$3:K$409,4,0)))</f>
        <v>-</v>
      </c>
      <c r="F44" s="172" t="str">
        <f>IF(B44="","-",IF(ISERROR(B44=VLOOKUP(B44,ListadoParticipantes!B$3:B$409,1,0)),"DATOS",VLOOKUP(B44,ListadoParticipantes!B$3:K$409,5,0)))</f>
        <v>-</v>
      </c>
      <c r="G44" s="124" t="str">
        <f>IF(B44="","-",IF(ISERROR(B44=VLOOKUP(B44,Socios_Numero!B$2:B$68,1,0)),"SOCIO PARTICIPANTE","SOCIO NUMERO"))</f>
        <v>-</v>
      </c>
      <c r="H44" s="123"/>
      <c r="I44" s="123"/>
      <c r="J44" s="137" t="str">
        <f>IF(AND(G44="SOCIO NUMERO",H44="SI"),Proyecto_Actividad!$G$14,IF(AND(G44="SOCIO NUMERO",H44="NO"),Proyecto_Actividad!$H$14,IF(AND(G44="SOCIO NUMERO",H44="SI",I44="SI"),Proyecto_Actividad!$G$14,IF(AND(G44="SOCIO NUMERO",H44="NO",I44="SI"),Proyecto_Actividad!$H$14,IF(AND(G44="SOCIO PARTICIPANTE",H44="SI"),Proyecto_Actividad!$I$14,IF(AND(G44="SOCIO PARTICIPANTE",H44="NO"),Proyecto_Actividad!$J$14,"-"))))))</f>
        <v>-</v>
      </c>
      <c r="K44" s="123"/>
      <c r="L44" s="172" t="str">
        <f>IF(B44="","-",IF(ISERROR(B44=VLOOKUP(B44,ListadoParticipantes!B$3:B$409,1,0)),"DATOS",VLOOKUP(B44,ListadoParticipantes!B$3:K$409,6,0)))</f>
        <v>-</v>
      </c>
      <c r="M44" s="174" t="str">
        <f>IF(B44="","-",IF(ISERROR(B44=VLOOKUP(B44,ListadoParticipantes!B$3:B$409,1,0)),"DATOS",VLOOKUP(B44,ListadoParticipantes!B$3:K$409,7,0)))</f>
        <v>-</v>
      </c>
      <c r="N44" s="172" t="str">
        <f>IF(B44="","-",IF(ISERROR(B44=VLOOKUP(B44,ListadoParticipantes!B$3:B$409,1,0)),"DATOS",VLOOKUP(B44,ListadoParticipantes!B$3:K$409,8,0)))</f>
        <v>-</v>
      </c>
      <c r="O44" s="172" t="str">
        <f>IF(B44="","-",IF(ISERROR(B44=VLOOKUP(B44,ListadoParticipantes!B$3:B$409,1,0)),"DATOS",VLOOKUP(B44,ListadoParticipantes!B$3:K$409,9,0)))</f>
        <v>-</v>
      </c>
      <c r="P44" s="172" t="str">
        <f>IF(B44="","-",IF(ISERROR(B44=VLOOKUP(B44,ListadoParticipantes!B$3:B$409,1,0)),"DATOS",VLOOKUP(B44,ListadoParticipantes!B$3:K$409,10,0)))</f>
        <v>-</v>
      </c>
      <c r="Q44" s="121"/>
    </row>
    <row r="45" spans="1:17" x14ac:dyDescent="0.3">
      <c r="A45">
        <v>41</v>
      </c>
      <c r="B45" s="135"/>
      <c r="C45" s="172" t="str">
        <f>IF(B45="","-",IF(ISERROR(B45=VLOOKUP(B45,ListadoParticipantes!B$3:B$409,1,0)),"NUEVO INTRODUCIR DATOS",VLOOKUP(B45,ListadoParticipantes!B$3:K$409,2,0)))</f>
        <v>-</v>
      </c>
      <c r="D45" s="172" t="str">
        <f>IF(B45="","-",IF(ISERROR(B45=VLOOKUP(B45,ListadoParticipantes!B$3:B$409,1,0)),"DATOS",VLOOKUP(B45,ListadoParticipantes!B$3:K$409,3,0)))</f>
        <v>-</v>
      </c>
      <c r="E45" s="173" t="str">
        <f>IF(B45="","-",IF(ISERROR(B45=VLOOKUP(B45,ListadoParticipantes!B$3:B$409,1,0)),"DATOS",VLOOKUP(B45,ListadoParticipantes!B$3:K$409,4,0)))</f>
        <v>-</v>
      </c>
      <c r="F45" s="172" t="str">
        <f>IF(B45="","-",IF(ISERROR(B45=VLOOKUP(B45,ListadoParticipantes!B$3:B$409,1,0)),"DATOS",VLOOKUP(B45,ListadoParticipantes!B$3:K$409,5,0)))</f>
        <v>-</v>
      </c>
      <c r="G45" s="124" t="str">
        <f>IF(B45="","-",IF(ISERROR(B45=VLOOKUP(B45,Socios_Numero!B$2:B$68,1,0)),"SOCIO PARTICIPANTE","SOCIO NUMERO"))</f>
        <v>-</v>
      </c>
      <c r="H45" s="123"/>
      <c r="I45" s="123"/>
      <c r="J45" s="137" t="str">
        <f>IF(AND(G45="SOCIO NUMERO",H45="SI"),Proyecto_Actividad!$G$14,IF(AND(G45="SOCIO NUMERO",H45="NO"),Proyecto_Actividad!$H$14,IF(AND(G45="SOCIO NUMERO",H45="SI",I45="SI"),Proyecto_Actividad!$G$14,IF(AND(G45="SOCIO NUMERO",H45="NO",I45="SI"),Proyecto_Actividad!$H$14,IF(AND(G45="SOCIO PARTICIPANTE",H45="SI"),Proyecto_Actividad!$I$14,IF(AND(G45="SOCIO PARTICIPANTE",H45="NO"),Proyecto_Actividad!$J$14,"-"))))))</f>
        <v>-</v>
      </c>
      <c r="K45" s="123"/>
      <c r="L45" s="172" t="str">
        <f>IF(B45="","-",IF(ISERROR(B45=VLOOKUP(B45,ListadoParticipantes!B$3:B$409,1,0)),"DATOS",VLOOKUP(B45,ListadoParticipantes!B$3:K$409,6,0)))</f>
        <v>-</v>
      </c>
      <c r="M45" s="174" t="str">
        <f>IF(B45="","-",IF(ISERROR(B45=VLOOKUP(B45,ListadoParticipantes!B$3:B$409,1,0)),"DATOS",VLOOKUP(B45,ListadoParticipantes!B$3:K$409,7,0)))</f>
        <v>-</v>
      </c>
      <c r="N45" s="172" t="str">
        <f>IF(B45="","-",IF(ISERROR(B45=VLOOKUP(B45,ListadoParticipantes!B$3:B$409,1,0)),"DATOS",VLOOKUP(B45,ListadoParticipantes!B$3:K$409,8,0)))</f>
        <v>-</v>
      </c>
      <c r="O45" s="172" t="str">
        <f>IF(B45="","-",IF(ISERROR(B45=VLOOKUP(B45,ListadoParticipantes!B$3:B$409,1,0)),"DATOS",VLOOKUP(B45,ListadoParticipantes!B$3:K$409,9,0)))</f>
        <v>-</v>
      </c>
      <c r="P45" s="172" t="str">
        <f>IF(B45="","-",IF(ISERROR(B45=VLOOKUP(B45,ListadoParticipantes!B$3:B$409,1,0)),"DATOS",VLOOKUP(B45,ListadoParticipantes!B$3:K$409,10,0)))</f>
        <v>-</v>
      </c>
      <c r="Q45" s="121"/>
    </row>
    <row r="46" spans="1:17" x14ac:dyDescent="0.3">
      <c r="A46">
        <v>42</v>
      </c>
      <c r="B46" s="135"/>
      <c r="C46" s="172" t="str">
        <f>IF(B46="","-",IF(ISERROR(B46=VLOOKUP(B46,ListadoParticipantes!B$3:B$409,1,0)),"NUEVO INTRODUCIR DATOS",VLOOKUP(B46,ListadoParticipantes!B$3:K$409,2,0)))</f>
        <v>-</v>
      </c>
      <c r="D46" s="172" t="str">
        <f>IF(B46="","-",IF(ISERROR(B46=VLOOKUP(B46,ListadoParticipantes!B$3:B$409,1,0)),"DATOS",VLOOKUP(B46,ListadoParticipantes!B$3:K$409,3,0)))</f>
        <v>-</v>
      </c>
      <c r="E46" s="173" t="str">
        <f>IF(B46="","-",IF(ISERROR(B46=VLOOKUP(B46,ListadoParticipantes!B$3:B$409,1,0)),"DATOS",VLOOKUP(B46,ListadoParticipantes!B$3:K$409,4,0)))</f>
        <v>-</v>
      </c>
      <c r="F46" s="172" t="str">
        <f>IF(B46="","-",IF(ISERROR(B46=VLOOKUP(B46,ListadoParticipantes!B$3:B$409,1,0)),"DATOS",VLOOKUP(B46,ListadoParticipantes!B$3:K$409,5,0)))</f>
        <v>-</v>
      </c>
      <c r="G46" s="124" t="str">
        <f>IF(B46="","-",IF(ISERROR(B46=VLOOKUP(B46,Socios_Numero!B$2:B$68,1,0)),"SOCIO PARTICIPANTE","SOCIO NUMERO"))</f>
        <v>-</v>
      </c>
      <c r="H46" s="123"/>
      <c r="I46" s="123"/>
      <c r="J46" s="137" t="str">
        <f>IF(AND(G46="SOCIO NUMERO",H46="SI"),Proyecto_Actividad!$G$14,IF(AND(G46="SOCIO NUMERO",H46="NO"),Proyecto_Actividad!$H$14,IF(AND(G46="SOCIO NUMERO",H46="SI",I46="SI"),Proyecto_Actividad!$G$14,IF(AND(G46="SOCIO NUMERO",H46="NO",I46="SI"),Proyecto_Actividad!$H$14,IF(AND(G46="SOCIO PARTICIPANTE",H46="SI"),Proyecto_Actividad!$I$14,IF(AND(G46="SOCIO PARTICIPANTE",H46="NO"),Proyecto_Actividad!$J$14,"-"))))))</f>
        <v>-</v>
      </c>
      <c r="K46" s="123"/>
      <c r="L46" s="172" t="str">
        <f>IF(B46="","-",IF(ISERROR(B46=VLOOKUP(B46,ListadoParticipantes!B$3:B$409,1,0)),"DATOS",VLOOKUP(B46,ListadoParticipantes!B$3:K$409,6,0)))</f>
        <v>-</v>
      </c>
      <c r="M46" s="174" t="str">
        <f>IF(B46="","-",IF(ISERROR(B46=VLOOKUP(B46,ListadoParticipantes!B$3:B$409,1,0)),"DATOS",VLOOKUP(B46,ListadoParticipantes!B$3:K$409,7,0)))</f>
        <v>-</v>
      </c>
      <c r="N46" s="172" t="str">
        <f>IF(B46="","-",IF(ISERROR(B46=VLOOKUP(B46,ListadoParticipantes!B$3:B$409,1,0)),"DATOS",VLOOKUP(B46,ListadoParticipantes!B$3:K$409,8,0)))</f>
        <v>-</v>
      </c>
      <c r="O46" s="172" t="str">
        <f>IF(B46="","-",IF(ISERROR(B46=VLOOKUP(B46,ListadoParticipantes!B$3:B$409,1,0)),"DATOS",VLOOKUP(B46,ListadoParticipantes!B$3:K$409,9,0)))</f>
        <v>-</v>
      </c>
      <c r="P46" s="172" t="str">
        <f>IF(B46="","-",IF(ISERROR(B46=VLOOKUP(B46,ListadoParticipantes!B$3:B$409,1,0)),"DATOS",VLOOKUP(B46,ListadoParticipantes!B$3:K$409,10,0)))</f>
        <v>-</v>
      </c>
      <c r="Q46" s="121"/>
    </row>
    <row r="47" spans="1:17" x14ac:dyDescent="0.3">
      <c r="A47">
        <v>43</v>
      </c>
      <c r="B47" s="135"/>
      <c r="C47" s="172" t="str">
        <f>IF(B47="","-",IF(ISERROR(B47=VLOOKUP(B47,ListadoParticipantes!B$3:B$409,1,0)),"NUEVO INTRODUCIR DATOS",VLOOKUP(B47,ListadoParticipantes!B$3:K$409,2,0)))</f>
        <v>-</v>
      </c>
      <c r="D47" s="172" t="str">
        <f>IF(B47="","-",IF(ISERROR(B47=VLOOKUP(B47,ListadoParticipantes!B$3:B$409,1,0)),"DATOS",VLOOKUP(B47,ListadoParticipantes!B$3:K$409,3,0)))</f>
        <v>-</v>
      </c>
      <c r="E47" s="173" t="str">
        <f>IF(B47="","-",IF(ISERROR(B47=VLOOKUP(B47,ListadoParticipantes!B$3:B$409,1,0)),"DATOS",VLOOKUP(B47,ListadoParticipantes!B$3:K$409,4,0)))</f>
        <v>-</v>
      </c>
      <c r="F47" s="172" t="str">
        <f>IF(B47="","-",IF(ISERROR(B47=VLOOKUP(B47,ListadoParticipantes!B$3:B$409,1,0)),"DATOS",VLOOKUP(B47,ListadoParticipantes!B$3:K$409,5,0)))</f>
        <v>-</v>
      </c>
      <c r="G47" s="124" t="str">
        <f>IF(B47="","-",IF(ISERROR(B47=VLOOKUP(B47,Socios_Numero!B$2:B$68,1,0)),"SOCIO PARTICIPANTE","SOCIO NUMERO"))</f>
        <v>-</v>
      </c>
      <c r="H47" s="123"/>
      <c r="I47" s="123"/>
      <c r="J47" s="137" t="str">
        <f>IF(AND(G47="SOCIO NUMERO",H47="SI"),Proyecto_Actividad!$G$14,IF(AND(G47="SOCIO NUMERO",H47="NO"),Proyecto_Actividad!$H$14,IF(AND(G47="SOCIO NUMERO",H47="SI",I47="SI"),Proyecto_Actividad!$G$14,IF(AND(G47="SOCIO NUMERO",H47="NO",I47="SI"),Proyecto_Actividad!$H$14,IF(AND(G47="SOCIO PARTICIPANTE",H47="SI"),Proyecto_Actividad!$I$14,IF(AND(G47="SOCIO PARTICIPANTE",H47="NO"),Proyecto_Actividad!$J$14,"-"))))))</f>
        <v>-</v>
      </c>
      <c r="K47" s="123"/>
      <c r="L47" s="172" t="str">
        <f>IF(B47="","-",IF(ISERROR(B47=VLOOKUP(B47,ListadoParticipantes!B$3:B$409,1,0)),"DATOS",VLOOKUP(B47,ListadoParticipantes!B$3:K$409,6,0)))</f>
        <v>-</v>
      </c>
      <c r="M47" s="174" t="str">
        <f>IF(B47="","-",IF(ISERROR(B47=VLOOKUP(B47,ListadoParticipantes!B$3:B$409,1,0)),"DATOS",VLOOKUP(B47,ListadoParticipantes!B$3:K$409,7,0)))</f>
        <v>-</v>
      </c>
      <c r="N47" s="172" t="str">
        <f>IF(B47="","-",IF(ISERROR(B47=VLOOKUP(B47,ListadoParticipantes!B$3:B$409,1,0)),"DATOS",VLOOKUP(B47,ListadoParticipantes!B$3:K$409,8,0)))</f>
        <v>-</v>
      </c>
      <c r="O47" s="172" t="str">
        <f>IF(B47="","-",IF(ISERROR(B47=VLOOKUP(B47,ListadoParticipantes!B$3:B$409,1,0)),"DATOS",VLOOKUP(B47,ListadoParticipantes!B$3:K$409,9,0)))</f>
        <v>-</v>
      </c>
      <c r="P47" s="172" t="str">
        <f>IF(B47="","-",IF(ISERROR(B47=VLOOKUP(B47,ListadoParticipantes!B$3:B$409,1,0)),"DATOS",VLOOKUP(B47,ListadoParticipantes!B$3:K$409,10,0)))</f>
        <v>-</v>
      </c>
      <c r="Q47" s="121"/>
    </row>
    <row r="48" spans="1:17" x14ac:dyDescent="0.3">
      <c r="A48">
        <v>44</v>
      </c>
      <c r="B48" s="135"/>
      <c r="C48" s="172" t="str">
        <f>IF(B48="","-",IF(ISERROR(B48=VLOOKUP(B48,ListadoParticipantes!B$3:B$409,1,0)),"NUEVO INTRODUCIR DATOS",VLOOKUP(B48,ListadoParticipantes!B$3:K$409,2,0)))</f>
        <v>-</v>
      </c>
      <c r="D48" s="172" t="str">
        <f>IF(B48="","-",IF(ISERROR(B48=VLOOKUP(B48,ListadoParticipantes!B$3:B$409,1,0)),"DATOS",VLOOKUP(B48,ListadoParticipantes!B$3:K$409,3,0)))</f>
        <v>-</v>
      </c>
      <c r="E48" s="173" t="str">
        <f>IF(B48="","-",IF(ISERROR(B48=VLOOKUP(B48,ListadoParticipantes!B$3:B$409,1,0)),"DATOS",VLOOKUP(B48,ListadoParticipantes!B$3:K$409,4,0)))</f>
        <v>-</v>
      </c>
      <c r="F48" s="172" t="str">
        <f>IF(B48="","-",IF(ISERROR(B48=VLOOKUP(B48,ListadoParticipantes!B$3:B$409,1,0)),"DATOS",VLOOKUP(B48,ListadoParticipantes!B$3:K$409,5,0)))</f>
        <v>-</v>
      </c>
      <c r="G48" s="124" t="str">
        <f>IF(B48="","-",IF(ISERROR(B48=VLOOKUP(B48,Socios_Numero!B$2:B$68,1,0)),"SOCIO PARTICIPANTE","SOCIO NUMERO"))</f>
        <v>-</v>
      </c>
      <c r="H48" s="123"/>
      <c r="I48" s="123"/>
      <c r="J48" s="137" t="str">
        <f>IF(AND(G48="SOCIO NUMERO",H48="SI"),Proyecto_Actividad!$G$14,IF(AND(G48="SOCIO NUMERO",H48="NO"),Proyecto_Actividad!$H$14,IF(AND(G48="SOCIO NUMERO",H48="SI",I48="SI"),Proyecto_Actividad!$G$14,IF(AND(G48="SOCIO NUMERO",H48="NO",I48="SI"),Proyecto_Actividad!$H$14,IF(AND(G48="SOCIO PARTICIPANTE",H48="SI"),Proyecto_Actividad!$I$14,IF(AND(G48="SOCIO PARTICIPANTE",H48="NO"),Proyecto_Actividad!$J$14,"-"))))))</f>
        <v>-</v>
      </c>
      <c r="K48" s="123"/>
      <c r="L48" s="172" t="str">
        <f>IF(B48="","-",IF(ISERROR(B48=VLOOKUP(B48,ListadoParticipantes!B$3:B$409,1,0)),"DATOS",VLOOKUP(B48,ListadoParticipantes!B$3:K$409,6,0)))</f>
        <v>-</v>
      </c>
      <c r="M48" s="174" t="str">
        <f>IF(B48="","-",IF(ISERROR(B48=VLOOKUP(B48,ListadoParticipantes!B$3:B$409,1,0)),"DATOS",VLOOKUP(B48,ListadoParticipantes!B$3:K$409,7,0)))</f>
        <v>-</v>
      </c>
      <c r="N48" s="172" t="str">
        <f>IF(B48="","-",IF(ISERROR(B48=VLOOKUP(B48,ListadoParticipantes!B$3:B$409,1,0)),"DATOS",VLOOKUP(B48,ListadoParticipantes!B$3:K$409,8,0)))</f>
        <v>-</v>
      </c>
      <c r="O48" s="172" t="str">
        <f>IF(B48="","-",IF(ISERROR(B48=VLOOKUP(B48,ListadoParticipantes!B$3:B$409,1,0)),"DATOS",VLOOKUP(B48,ListadoParticipantes!B$3:K$409,9,0)))</f>
        <v>-</v>
      </c>
      <c r="P48" s="172" t="str">
        <f>IF(B48="","-",IF(ISERROR(B48=VLOOKUP(B48,ListadoParticipantes!B$3:B$409,1,0)),"DATOS",VLOOKUP(B48,ListadoParticipantes!B$3:K$409,10,0)))</f>
        <v>-</v>
      </c>
      <c r="Q48" s="121"/>
    </row>
    <row r="49" spans="1:17" x14ac:dyDescent="0.3">
      <c r="A49">
        <v>45</v>
      </c>
      <c r="B49" s="135"/>
      <c r="C49" s="172" t="str">
        <f>IF(B49="","-",IF(ISERROR(B49=VLOOKUP(B49,ListadoParticipantes!B$3:B$409,1,0)),"NUEVO INTRODUCIR DATOS",VLOOKUP(B49,ListadoParticipantes!B$3:K$409,2,0)))</f>
        <v>-</v>
      </c>
      <c r="D49" s="172" t="str">
        <f>IF(B49="","-",IF(ISERROR(B49=VLOOKUP(B49,ListadoParticipantes!B$3:B$409,1,0)),"DATOS",VLOOKUP(B49,ListadoParticipantes!B$3:K$409,3,0)))</f>
        <v>-</v>
      </c>
      <c r="E49" s="173" t="str">
        <f>IF(B49="","-",IF(ISERROR(B49=VLOOKUP(B49,ListadoParticipantes!B$3:B$409,1,0)),"DATOS",VLOOKUP(B49,ListadoParticipantes!B$3:K$409,4,0)))</f>
        <v>-</v>
      </c>
      <c r="F49" s="172" t="str">
        <f>IF(B49="","-",IF(ISERROR(B49=VLOOKUP(B49,ListadoParticipantes!B$3:B$409,1,0)),"DATOS",VLOOKUP(B49,ListadoParticipantes!B$3:K$409,5,0)))</f>
        <v>-</v>
      </c>
      <c r="G49" s="124" t="str">
        <f>IF(B49="","-",IF(ISERROR(B49=VLOOKUP(B49,Socios_Numero!B$2:B$68,1,0)),"SOCIO PARTICIPANTE","SOCIO NUMERO"))</f>
        <v>-</v>
      </c>
      <c r="H49" s="123"/>
      <c r="I49" s="123"/>
      <c r="J49" s="137" t="str">
        <f>IF(AND(G49="SOCIO NUMERO",H49="SI"),Proyecto_Actividad!$G$14,IF(AND(G49="SOCIO NUMERO",H49="NO"),Proyecto_Actividad!$H$14,IF(AND(G49="SOCIO NUMERO",H49="SI",I49="SI"),Proyecto_Actividad!$G$14,IF(AND(G49="SOCIO NUMERO",H49="NO",I49="SI"),Proyecto_Actividad!$H$14,IF(AND(G49="SOCIO PARTICIPANTE",H49="SI"),Proyecto_Actividad!$I$14,IF(AND(G49="SOCIO PARTICIPANTE",H49="NO"),Proyecto_Actividad!$J$14,"-"))))))</f>
        <v>-</v>
      </c>
      <c r="K49" s="123"/>
      <c r="L49" s="172" t="str">
        <f>IF(B49="","-",IF(ISERROR(B49=VLOOKUP(B49,ListadoParticipantes!B$3:B$409,1,0)),"DATOS",VLOOKUP(B49,ListadoParticipantes!B$3:K$409,6,0)))</f>
        <v>-</v>
      </c>
      <c r="M49" s="174" t="str">
        <f>IF(B49="","-",IF(ISERROR(B49=VLOOKUP(B49,ListadoParticipantes!B$3:B$409,1,0)),"DATOS",VLOOKUP(B49,ListadoParticipantes!B$3:K$409,7,0)))</f>
        <v>-</v>
      </c>
      <c r="N49" s="172" t="str">
        <f>IF(B49="","-",IF(ISERROR(B49=VLOOKUP(B49,ListadoParticipantes!B$3:B$409,1,0)),"DATOS",VLOOKUP(B49,ListadoParticipantes!B$3:K$409,8,0)))</f>
        <v>-</v>
      </c>
      <c r="O49" s="172" t="str">
        <f>IF(B49="","-",IF(ISERROR(B49=VLOOKUP(B49,ListadoParticipantes!B$3:B$409,1,0)),"DATOS",VLOOKUP(B49,ListadoParticipantes!B$3:K$409,9,0)))</f>
        <v>-</v>
      </c>
      <c r="P49" s="172" t="str">
        <f>IF(B49="","-",IF(ISERROR(B49=VLOOKUP(B49,ListadoParticipantes!B$3:B$409,1,0)),"DATOS",VLOOKUP(B49,ListadoParticipantes!B$3:K$409,10,0)))</f>
        <v>-</v>
      </c>
      <c r="Q49" s="121"/>
    </row>
    <row r="50" spans="1:17" x14ac:dyDescent="0.3">
      <c r="A50">
        <v>46</v>
      </c>
      <c r="B50" s="135"/>
      <c r="C50" s="172" t="str">
        <f>IF(B50="","-",IF(ISERROR(B50=VLOOKUP(B50,ListadoParticipantes!B$3:B$409,1,0)),"NUEVO INTRODUCIR DATOS",VLOOKUP(B50,ListadoParticipantes!B$3:K$409,2,0)))</f>
        <v>-</v>
      </c>
      <c r="D50" s="172" t="str">
        <f>IF(B50="","-",IF(ISERROR(B50=VLOOKUP(B50,ListadoParticipantes!B$3:B$409,1,0)),"DATOS",VLOOKUP(B50,ListadoParticipantes!B$3:K$409,3,0)))</f>
        <v>-</v>
      </c>
      <c r="E50" s="173" t="str">
        <f>IF(B50="","-",IF(ISERROR(B50=VLOOKUP(B50,ListadoParticipantes!B$3:B$409,1,0)),"DATOS",VLOOKUP(B50,ListadoParticipantes!B$3:K$409,4,0)))</f>
        <v>-</v>
      </c>
      <c r="F50" s="172" t="str">
        <f>IF(B50="","-",IF(ISERROR(B50=VLOOKUP(B50,ListadoParticipantes!B$3:B$409,1,0)),"DATOS",VLOOKUP(B50,ListadoParticipantes!B$3:K$409,5,0)))</f>
        <v>-</v>
      </c>
      <c r="G50" s="124" t="str">
        <f>IF(B50="","-",IF(ISERROR(B50=VLOOKUP(B50,Socios_Numero!B$2:B$68,1,0)),"SOCIO PARTICIPANTE","SOCIO NUMERO"))</f>
        <v>-</v>
      </c>
      <c r="H50" s="123"/>
      <c r="I50" s="123"/>
      <c r="J50" s="137" t="str">
        <f>IF(AND(G50="SOCIO NUMERO",H50="SI"),Proyecto_Actividad!$G$14,IF(AND(G50="SOCIO NUMERO",H50="NO"),Proyecto_Actividad!$H$14,IF(AND(G50="SOCIO NUMERO",H50="SI",I50="SI"),Proyecto_Actividad!$G$14,IF(AND(G50="SOCIO NUMERO",H50="NO",I50="SI"),Proyecto_Actividad!$H$14,IF(AND(G50="SOCIO PARTICIPANTE",H50="SI"),Proyecto_Actividad!$I$14,IF(AND(G50="SOCIO PARTICIPANTE",H50="NO"),Proyecto_Actividad!$J$14,"-"))))))</f>
        <v>-</v>
      </c>
      <c r="K50" s="123"/>
      <c r="L50" s="172" t="str">
        <f>IF(B50="","-",IF(ISERROR(B50=VLOOKUP(B50,ListadoParticipantes!B$3:B$409,1,0)),"DATOS",VLOOKUP(B50,ListadoParticipantes!B$3:K$409,6,0)))</f>
        <v>-</v>
      </c>
      <c r="M50" s="174" t="str">
        <f>IF(B50="","-",IF(ISERROR(B50=VLOOKUP(B50,ListadoParticipantes!B$3:B$409,1,0)),"DATOS",VLOOKUP(B50,ListadoParticipantes!B$3:K$409,7,0)))</f>
        <v>-</v>
      </c>
      <c r="N50" s="172" t="str">
        <f>IF(B50="","-",IF(ISERROR(B50=VLOOKUP(B50,ListadoParticipantes!B$3:B$409,1,0)),"DATOS",VLOOKUP(B50,ListadoParticipantes!B$3:K$409,8,0)))</f>
        <v>-</v>
      </c>
      <c r="O50" s="172" t="str">
        <f>IF(B50="","-",IF(ISERROR(B50=VLOOKUP(B50,ListadoParticipantes!B$3:B$409,1,0)),"DATOS",VLOOKUP(B50,ListadoParticipantes!B$3:K$409,9,0)))</f>
        <v>-</v>
      </c>
      <c r="P50" s="172" t="str">
        <f>IF(B50="","-",IF(ISERROR(B50=VLOOKUP(B50,ListadoParticipantes!B$3:B$409,1,0)),"DATOS",VLOOKUP(B50,ListadoParticipantes!B$3:K$409,10,0)))</f>
        <v>-</v>
      </c>
      <c r="Q50" s="121"/>
    </row>
    <row r="51" spans="1:17" x14ac:dyDescent="0.3">
      <c r="A51">
        <v>47</v>
      </c>
      <c r="B51" s="135"/>
      <c r="C51" s="172" t="str">
        <f>IF(B51="","-",IF(ISERROR(B51=VLOOKUP(B51,ListadoParticipantes!B$3:B$409,1,0)),"NUEVO INTRODUCIR DATOS",VLOOKUP(B51,ListadoParticipantes!B$3:K$409,2,0)))</f>
        <v>-</v>
      </c>
      <c r="D51" s="172" t="str">
        <f>IF(B51="","-",IF(ISERROR(B51=VLOOKUP(B51,ListadoParticipantes!B$3:B$409,1,0)),"DATOS",VLOOKUP(B51,ListadoParticipantes!B$3:K$409,3,0)))</f>
        <v>-</v>
      </c>
      <c r="E51" s="173" t="str">
        <f>IF(B51="","-",IF(ISERROR(B51=VLOOKUP(B51,ListadoParticipantes!B$3:B$409,1,0)),"DATOS",VLOOKUP(B51,ListadoParticipantes!B$3:K$409,4,0)))</f>
        <v>-</v>
      </c>
      <c r="F51" s="172" t="str">
        <f>IF(B51="","-",IF(ISERROR(B51=VLOOKUP(B51,ListadoParticipantes!B$3:B$409,1,0)),"DATOS",VLOOKUP(B51,ListadoParticipantes!B$3:K$409,5,0)))</f>
        <v>-</v>
      </c>
      <c r="G51" s="124" t="str">
        <f>IF(B51="","-",IF(ISERROR(B51=VLOOKUP(B51,Socios_Numero!B$2:B$68,1,0)),"SOCIO PARTICIPANTE","SOCIO NUMERO"))</f>
        <v>-</v>
      </c>
      <c r="H51" s="123"/>
      <c r="I51" s="123"/>
      <c r="J51" s="137" t="str">
        <f>IF(AND(G51="SOCIO NUMERO",H51="SI"),Proyecto_Actividad!$G$14,IF(AND(G51="SOCIO NUMERO",H51="NO"),Proyecto_Actividad!$H$14,IF(AND(G51="SOCIO NUMERO",H51="SI",I51="SI"),Proyecto_Actividad!$G$14,IF(AND(G51="SOCIO NUMERO",H51="NO",I51="SI"),Proyecto_Actividad!$H$14,IF(AND(G51="SOCIO PARTICIPANTE",H51="SI"),Proyecto_Actividad!$I$14,IF(AND(G51="SOCIO PARTICIPANTE",H51="NO"),Proyecto_Actividad!$J$14,"-"))))))</f>
        <v>-</v>
      </c>
      <c r="K51" s="123"/>
      <c r="L51" s="172" t="str">
        <f>IF(B51="","-",IF(ISERROR(B51=VLOOKUP(B51,ListadoParticipantes!B$3:B$409,1,0)),"DATOS",VLOOKUP(B51,ListadoParticipantes!B$3:K$409,6,0)))</f>
        <v>-</v>
      </c>
      <c r="M51" s="174" t="str">
        <f>IF(B51="","-",IF(ISERROR(B51=VLOOKUP(B51,ListadoParticipantes!B$3:B$409,1,0)),"DATOS",VLOOKUP(B51,ListadoParticipantes!B$3:K$409,7,0)))</f>
        <v>-</v>
      </c>
      <c r="N51" s="172" t="str">
        <f>IF(B51="","-",IF(ISERROR(B51=VLOOKUP(B51,ListadoParticipantes!B$3:B$409,1,0)),"DATOS",VLOOKUP(B51,ListadoParticipantes!B$3:K$409,8,0)))</f>
        <v>-</v>
      </c>
      <c r="O51" s="172" t="str">
        <f>IF(B51="","-",IF(ISERROR(B51=VLOOKUP(B51,ListadoParticipantes!B$3:B$409,1,0)),"DATOS",VLOOKUP(B51,ListadoParticipantes!B$3:K$409,9,0)))</f>
        <v>-</v>
      </c>
      <c r="P51" s="172" t="str">
        <f>IF(B51="","-",IF(ISERROR(B51=VLOOKUP(B51,ListadoParticipantes!B$3:B$409,1,0)),"DATOS",VLOOKUP(B51,ListadoParticipantes!B$3:K$409,10,0)))</f>
        <v>-</v>
      </c>
      <c r="Q51" s="121"/>
    </row>
    <row r="52" spans="1:17" x14ac:dyDescent="0.3">
      <c r="A52">
        <v>48</v>
      </c>
      <c r="B52" s="135"/>
      <c r="C52" s="172" t="str">
        <f>IF(B52="","-",IF(ISERROR(B52=VLOOKUP(B52,ListadoParticipantes!B$3:B$409,1,0)),"NUEVO INTRODUCIR DATOS",VLOOKUP(B52,ListadoParticipantes!B$3:K$409,2,0)))</f>
        <v>-</v>
      </c>
      <c r="D52" s="172" t="str">
        <f>IF(B52="","-",IF(ISERROR(B52=VLOOKUP(B52,ListadoParticipantes!B$3:B$409,1,0)),"DATOS",VLOOKUP(B52,ListadoParticipantes!B$3:K$409,3,0)))</f>
        <v>-</v>
      </c>
      <c r="E52" s="173" t="str">
        <f>IF(B52="","-",IF(ISERROR(B52=VLOOKUP(B52,ListadoParticipantes!B$3:B$409,1,0)),"DATOS",VLOOKUP(B52,ListadoParticipantes!B$3:K$409,4,0)))</f>
        <v>-</v>
      </c>
      <c r="F52" s="172" t="str">
        <f>IF(B52="","-",IF(ISERROR(B52=VLOOKUP(B52,ListadoParticipantes!B$3:B$409,1,0)),"DATOS",VLOOKUP(B52,ListadoParticipantes!B$3:K$409,5,0)))</f>
        <v>-</v>
      </c>
      <c r="G52" s="124" t="str">
        <f>IF(B52="","-",IF(ISERROR(B52=VLOOKUP(B52,Socios_Numero!B$2:B$68,1,0)),"SOCIO PARTICIPANTE","SOCIO NUMERO"))</f>
        <v>-</v>
      </c>
      <c r="H52" s="123"/>
      <c r="I52" s="123"/>
      <c r="J52" s="137" t="str">
        <f>IF(AND(G52="SOCIO NUMERO",H52="SI"),Proyecto_Actividad!$G$14,IF(AND(G52="SOCIO NUMERO",H52="NO"),Proyecto_Actividad!$H$14,IF(AND(G52="SOCIO NUMERO",H52="SI",I52="SI"),Proyecto_Actividad!$G$14,IF(AND(G52="SOCIO NUMERO",H52="NO",I52="SI"),Proyecto_Actividad!$H$14,IF(AND(G52="SOCIO PARTICIPANTE",H52="SI"),Proyecto_Actividad!$I$14,IF(AND(G52="SOCIO PARTICIPANTE",H52="NO"),Proyecto_Actividad!$J$14,"-"))))))</f>
        <v>-</v>
      </c>
      <c r="K52" s="123"/>
      <c r="L52" s="172" t="str">
        <f>IF(B52="","-",IF(ISERROR(B52=VLOOKUP(B52,ListadoParticipantes!B$3:B$409,1,0)),"DATOS",VLOOKUP(B52,ListadoParticipantes!B$3:K$409,6,0)))</f>
        <v>-</v>
      </c>
      <c r="M52" s="174" t="str">
        <f>IF(B52="","-",IF(ISERROR(B52=VLOOKUP(B52,ListadoParticipantes!B$3:B$409,1,0)),"DATOS",VLOOKUP(B52,ListadoParticipantes!B$3:K$409,7,0)))</f>
        <v>-</v>
      </c>
      <c r="N52" s="172" t="str">
        <f>IF(B52="","-",IF(ISERROR(B52=VLOOKUP(B52,ListadoParticipantes!B$3:B$409,1,0)),"DATOS",VLOOKUP(B52,ListadoParticipantes!B$3:K$409,8,0)))</f>
        <v>-</v>
      </c>
      <c r="O52" s="172" t="str">
        <f>IF(B52="","-",IF(ISERROR(B52=VLOOKUP(B52,ListadoParticipantes!B$3:B$409,1,0)),"DATOS",VLOOKUP(B52,ListadoParticipantes!B$3:K$409,9,0)))</f>
        <v>-</v>
      </c>
      <c r="P52" s="172" t="str">
        <f>IF(B52="","-",IF(ISERROR(B52=VLOOKUP(B52,ListadoParticipantes!B$3:B$409,1,0)),"DATOS",VLOOKUP(B52,ListadoParticipantes!B$3:K$409,10,0)))</f>
        <v>-</v>
      </c>
      <c r="Q52" s="121"/>
    </row>
    <row r="53" spans="1:17" x14ac:dyDescent="0.3">
      <c r="A53">
        <v>49</v>
      </c>
      <c r="B53" s="135"/>
      <c r="C53" s="172" t="str">
        <f>IF(B53="","-",IF(ISERROR(B53=VLOOKUP(B53,ListadoParticipantes!B$3:B$409,1,0)),"NUEVO INTRODUCIR DATOS",VLOOKUP(B53,ListadoParticipantes!B$3:K$409,2,0)))</f>
        <v>-</v>
      </c>
      <c r="D53" s="172" t="str">
        <f>IF(B53="","-",IF(ISERROR(B53=VLOOKUP(B53,ListadoParticipantes!B$3:B$409,1,0)),"DATOS",VLOOKUP(B53,ListadoParticipantes!B$3:K$409,3,0)))</f>
        <v>-</v>
      </c>
      <c r="E53" s="173" t="str">
        <f>IF(B53="","-",IF(ISERROR(B53=VLOOKUP(B53,ListadoParticipantes!B$3:B$409,1,0)),"DATOS",VLOOKUP(B53,ListadoParticipantes!B$3:K$409,4,0)))</f>
        <v>-</v>
      </c>
      <c r="F53" s="172" t="str">
        <f>IF(B53="","-",IF(ISERROR(B53=VLOOKUP(B53,ListadoParticipantes!B$3:B$409,1,0)),"DATOS",VLOOKUP(B53,ListadoParticipantes!B$3:K$409,5,0)))</f>
        <v>-</v>
      </c>
      <c r="G53" s="124" t="str">
        <f>IF(B53="","-",IF(ISERROR(B53=VLOOKUP(B53,Socios_Numero!B$2:B$68,1,0)),"SOCIO PARTICIPANTE","SOCIO NUMERO"))</f>
        <v>-</v>
      </c>
      <c r="H53" s="123"/>
      <c r="I53" s="123"/>
      <c r="J53" s="137" t="str">
        <f>IF(AND(G53="SOCIO NUMERO",H53="SI"),Proyecto_Actividad!$G$14,IF(AND(G53="SOCIO NUMERO",H53="NO"),Proyecto_Actividad!$H$14,IF(AND(G53="SOCIO NUMERO",H53="SI",I53="SI"),Proyecto_Actividad!$G$14,IF(AND(G53="SOCIO NUMERO",H53="NO",I53="SI"),Proyecto_Actividad!$H$14,IF(AND(G53="SOCIO PARTICIPANTE",H53="SI"),Proyecto_Actividad!$I$14,IF(AND(G53="SOCIO PARTICIPANTE",H53="NO"),Proyecto_Actividad!$J$14,"-"))))))</f>
        <v>-</v>
      </c>
      <c r="K53" s="123"/>
      <c r="L53" s="172" t="str">
        <f>IF(B53="","-",IF(ISERROR(B53=VLOOKUP(B53,ListadoParticipantes!B$3:B$409,1,0)),"DATOS",VLOOKUP(B53,ListadoParticipantes!B$3:K$409,6,0)))</f>
        <v>-</v>
      </c>
      <c r="M53" s="174" t="str">
        <f>IF(B53="","-",IF(ISERROR(B53=VLOOKUP(B53,ListadoParticipantes!B$3:B$409,1,0)),"DATOS",VLOOKUP(B53,ListadoParticipantes!B$3:K$409,7,0)))</f>
        <v>-</v>
      </c>
      <c r="N53" s="172" t="str">
        <f>IF(B53="","-",IF(ISERROR(B53=VLOOKUP(B53,ListadoParticipantes!B$3:B$409,1,0)),"DATOS",VLOOKUP(B53,ListadoParticipantes!B$3:K$409,8,0)))</f>
        <v>-</v>
      </c>
      <c r="O53" s="172" t="str">
        <f>IF(B53="","-",IF(ISERROR(B53=VLOOKUP(B53,ListadoParticipantes!B$3:B$409,1,0)),"DATOS",VLOOKUP(B53,ListadoParticipantes!B$3:K$409,9,0)))</f>
        <v>-</v>
      </c>
      <c r="P53" s="172" t="str">
        <f>IF(B53="","-",IF(ISERROR(B53=VLOOKUP(B53,ListadoParticipantes!B$3:B$409,1,0)),"DATOS",VLOOKUP(B53,ListadoParticipantes!B$3:K$409,10,0)))</f>
        <v>-</v>
      </c>
      <c r="Q53" s="121"/>
    </row>
    <row r="54" spans="1:17" x14ac:dyDescent="0.3">
      <c r="A54">
        <v>50</v>
      </c>
      <c r="B54" s="141"/>
      <c r="C54" s="172" t="str">
        <f>IF(B54="","-",IF(ISERROR(B54=VLOOKUP(B54,ListadoParticipantes!B$3:B$409,1,0)),"NUEVO INTRODUCIR DATOS",VLOOKUP(B54,ListadoParticipantes!B$3:K$409,2,0)))</f>
        <v>-</v>
      </c>
      <c r="D54" s="172" t="str">
        <f>IF(B54="","-",IF(ISERROR(B54=VLOOKUP(B54,ListadoParticipantes!B$3:B$409,1,0)),"DATOS",VLOOKUP(B54,ListadoParticipantes!B$3:K$409,3,0)))</f>
        <v>-</v>
      </c>
      <c r="E54" s="173" t="str">
        <f>IF(B54="","-",IF(ISERROR(B54=VLOOKUP(B54,ListadoParticipantes!B$3:B$409,1,0)),"DATOS",VLOOKUP(B54,ListadoParticipantes!B$3:K$409,4,0)))</f>
        <v>-</v>
      </c>
      <c r="F54" s="172" t="str">
        <f>IF(B54="","-",IF(ISERROR(B54=VLOOKUP(B54,ListadoParticipantes!B$3:B$409,1,0)),"DATOS",VLOOKUP(B54,ListadoParticipantes!B$3:K$409,5,0)))</f>
        <v>-</v>
      </c>
      <c r="G54" s="124" t="str">
        <f>IF(B54="","-",IF(ISERROR(B54=VLOOKUP(B54,Socios_Numero!B$2:B$68,1,0)),"SOCIO PARTICIPANTE","SOCIO NUMERO"))</f>
        <v>-</v>
      </c>
      <c r="H54" s="123"/>
      <c r="I54" s="123"/>
      <c r="J54" s="137" t="str">
        <f>IF(AND(G54="SOCIO NUMERO",H54="SI"),Proyecto_Actividad!$G$14,IF(AND(G54="SOCIO NUMERO",H54="NO"),Proyecto_Actividad!$H$14,IF(AND(G54="SOCIO NUMERO",H54="SI",I54="SI"),Proyecto_Actividad!$G$14,IF(AND(G54="SOCIO NUMERO",H54="NO",I54="SI"),Proyecto_Actividad!$H$14,IF(AND(G54="SOCIO PARTICIPANTE",H54="SI"),Proyecto_Actividad!$I$14,IF(AND(G54="SOCIO PARTICIPANTE",H54="NO"),Proyecto_Actividad!$J$14,"-"))))))</f>
        <v>-</v>
      </c>
      <c r="K54" s="123"/>
      <c r="L54" s="172" t="str">
        <f>IF(B54="","-",IF(ISERROR(B54=VLOOKUP(B54,ListadoParticipantes!B$3:B$409,1,0)),"DATOS",VLOOKUP(B54,ListadoParticipantes!B$3:K$409,6,0)))</f>
        <v>-</v>
      </c>
      <c r="M54" s="174" t="str">
        <f>IF(B54="","-",IF(ISERROR(B54=VLOOKUP(B54,ListadoParticipantes!B$3:B$409,1,0)),"DATOS",VLOOKUP(B54,ListadoParticipantes!B$3:K$409,7,0)))</f>
        <v>-</v>
      </c>
      <c r="N54" s="172" t="str">
        <f>IF(B54="","-",IF(ISERROR(B54=VLOOKUP(B54,ListadoParticipantes!B$3:B$409,1,0)),"DATOS",VLOOKUP(B54,ListadoParticipantes!B$3:K$409,8,0)))</f>
        <v>-</v>
      </c>
      <c r="O54" s="172" t="str">
        <f>IF(B54="","-",IF(ISERROR(B54=VLOOKUP(B54,ListadoParticipantes!B$3:B$409,1,0)),"DATOS",VLOOKUP(B54,ListadoParticipantes!B$3:K$409,9,0)))</f>
        <v>-</v>
      </c>
      <c r="P54" s="172" t="str">
        <f>IF(B54="","-",IF(ISERROR(B54=VLOOKUP(B54,ListadoParticipantes!B$3:B$409,1,0)),"DATOS",VLOOKUP(B54,ListadoParticipantes!B$3:K$409,10,0)))</f>
        <v>-</v>
      </c>
      <c r="Q54" s="121"/>
    </row>
    <row r="55" spans="1:17" x14ac:dyDescent="0.3">
      <c r="A55">
        <v>51</v>
      </c>
      <c r="B55" s="141"/>
      <c r="C55" s="172" t="str">
        <f>IF(B55="","-",IF(ISERROR(B55=VLOOKUP(B55,ListadoParticipantes!B$3:B$409,1,0)),"NUEVO INTRODUCIR DATOS",VLOOKUP(B55,ListadoParticipantes!B$3:K$409,2,0)))</f>
        <v>-</v>
      </c>
      <c r="D55" s="172" t="str">
        <f>IF(B55="","-",IF(ISERROR(B55=VLOOKUP(B55,ListadoParticipantes!B$3:B$409,1,0)),"DATOS",VLOOKUP(B55,ListadoParticipantes!B$3:K$409,3,0)))</f>
        <v>-</v>
      </c>
      <c r="E55" s="173" t="str">
        <f>IF(B55="","-",IF(ISERROR(B55=VLOOKUP(B55,ListadoParticipantes!B$3:B$409,1,0)),"DATOS",VLOOKUP(B55,ListadoParticipantes!B$3:K$409,4,0)))</f>
        <v>-</v>
      </c>
      <c r="F55" s="172" t="str">
        <f>IF(B55="","-",IF(ISERROR(B55=VLOOKUP(B55,ListadoParticipantes!B$3:B$409,1,0)),"DATOS",VLOOKUP(B55,ListadoParticipantes!B$3:K$409,5,0)))</f>
        <v>-</v>
      </c>
      <c r="G55" s="124" t="str">
        <f>IF(B55="","-",IF(ISERROR(B55=VLOOKUP(B55,Socios_Numero!B$2:B$68,1,0)),"SOCIO PARTICIPANTE","SOCIO NUMERO"))</f>
        <v>-</v>
      </c>
      <c r="H55" s="123"/>
      <c r="I55" s="123"/>
      <c r="J55" s="137" t="str">
        <f>IF(AND(G55="SOCIO NUMERO",H55="SI"),Proyecto_Actividad!$G$14,IF(AND(G55="SOCIO NUMERO",H55="NO"),Proyecto_Actividad!$H$14,IF(AND(G55="SOCIO NUMERO",H55="SI",I55="SI"),Proyecto_Actividad!$G$14,IF(AND(G55="SOCIO NUMERO",H55="NO",I55="SI"),Proyecto_Actividad!$H$14,IF(AND(G55="SOCIO PARTICIPANTE",H55="SI"),Proyecto_Actividad!$I$14,IF(AND(G55="SOCIO PARTICIPANTE",H55="NO"),Proyecto_Actividad!$J$14,"-"))))))</f>
        <v>-</v>
      </c>
      <c r="K55" s="123"/>
      <c r="L55" s="172" t="str">
        <f>IF(B55="","-",IF(ISERROR(B55=VLOOKUP(B55,ListadoParticipantes!B$3:B$409,1,0)),"DATOS",VLOOKUP(B55,ListadoParticipantes!B$3:K$409,6,0)))</f>
        <v>-</v>
      </c>
      <c r="M55" s="174" t="str">
        <f>IF(B55="","-",IF(ISERROR(B55=VLOOKUP(B55,ListadoParticipantes!B$3:B$409,1,0)),"DATOS",VLOOKUP(B55,ListadoParticipantes!B$3:K$409,7,0)))</f>
        <v>-</v>
      </c>
      <c r="N55" s="172" t="str">
        <f>IF(B55="","-",IF(ISERROR(B55=VLOOKUP(B55,ListadoParticipantes!B$3:B$409,1,0)),"DATOS",VLOOKUP(B55,ListadoParticipantes!B$3:K$409,8,0)))</f>
        <v>-</v>
      </c>
      <c r="O55" s="172" t="str">
        <f>IF(B55="","-",IF(ISERROR(B55=VLOOKUP(B55,ListadoParticipantes!B$3:B$409,1,0)),"DATOS",VLOOKUP(B55,ListadoParticipantes!B$3:K$409,9,0)))</f>
        <v>-</v>
      </c>
      <c r="P55" s="172" t="str">
        <f>IF(B55="","-",IF(ISERROR(B55=VLOOKUP(B55,ListadoParticipantes!B$3:B$409,1,0)),"DATOS",VLOOKUP(B55,ListadoParticipantes!B$3:K$409,10,0)))</f>
        <v>-</v>
      </c>
      <c r="Q55" s="121"/>
    </row>
    <row r="56" spans="1:17" x14ac:dyDescent="0.3">
      <c r="A56">
        <v>52</v>
      </c>
      <c r="B56" s="141"/>
      <c r="C56" s="172" t="str">
        <f>IF(B56="","-",IF(ISERROR(B56=VLOOKUP(B56,ListadoParticipantes!B$3:B$409,1,0)),"NUEVO INTRODUCIR DATOS",VLOOKUP(B56,ListadoParticipantes!B$3:K$409,2,0)))</f>
        <v>-</v>
      </c>
      <c r="D56" s="172" t="str">
        <f>IF(B56="","-",IF(ISERROR(B56=VLOOKUP(B56,ListadoParticipantes!B$3:B$409,1,0)),"DATOS",VLOOKUP(B56,ListadoParticipantes!B$3:K$409,3,0)))</f>
        <v>-</v>
      </c>
      <c r="E56" s="173" t="str">
        <f>IF(B56="","-",IF(ISERROR(B56=VLOOKUP(B56,ListadoParticipantes!B$3:B$409,1,0)),"DATOS",VLOOKUP(B56,ListadoParticipantes!B$3:K$409,4,0)))</f>
        <v>-</v>
      </c>
      <c r="F56" s="172" t="str">
        <f>IF(B56="","-",IF(ISERROR(B56=VLOOKUP(B56,ListadoParticipantes!B$3:B$409,1,0)),"DATOS",VLOOKUP(B56,ListadoParticipantes!B$3:K$409,5,0)))</f>
        <v>-</v>
      </c>
      <c r="G56" s="124" t="str">
        <f>IF(B56="","-",IF(ISERROR(B56=VLOOKUP(B56,Socios_Numero!B$2:B$68,1,0)),"SOCIO PARTICIPANTE","SOCIO NUMERO"))</f>
        <v>-</v>
      </c>
      <c r="H56" s="123"/>
      <c r="I56" s="123"/>
      <c r="J56" s="137" t="str">
        <f>IF(AND(G56="SOCIO NUMERO",H56="SI"),Proyecto_Actividad!$G$14,IF(AND(G56="SOCIO NUMERO",H56="NO"),Proyecto_Actividad!$H$14,IF(AND(G56="SOCIO NUMERO",H56="SI",I56="SI"),Proyecto_Actividad!$G$14,IF(AND(G56="SOCIO NUMERO",H56="NO",I56="SI"),Proyecto_Actividad!$H$14,IF(AND(G56="SOCIO PARTICIPANTE",H56="SI"),Proyecto_Actividad!$I$14,IF(AND(G56="SOCIO PARTICIPANTE",H56="NO"),Proyecto_Actividad!$J$14,"-"))))))</f>
        <v>-</v>
      </c>
      <c r="K56" s="123"/>
      <c r="L56" s="172" t="str">
        <f>IF(B56="","-",IF(ISERROR(B56=VLOOKUP(B56,ListadoParticipantes!B$3:B$409,1,0)),"DATOS",VLOOKUP(B56,ListadoParticipantes!B$3:K$409,6,0)))</f>
        <v>-</v>
      </c>
      <c r="M56" s="174" t="str">
        <f>IF(B56="","-",IF(ISERROR(B56=VLOOKUP(B56,ListadoParticipantes!B$3:B$409,1,0)),"DATOS",VLOOKUP(B56,ListadoParticipantes!B$3:K$409,7,0)))</f>
        <v>-</v>
      </c>
      <c r="N56" s="172" t="str">
        <f>IF(B56="","-",IF(ISERROR(B56=VLOOKUP(B56,ListadoParticipantes!B$3:B$409,1,0)),"DATOS",VLOOKUP(B56,ListadoParticipantes!B$3:K$409,8,0)))</f>
        <v>-</v>
      </c>
      <c r="O56" s="172" t="str">
        <f>IF(B56="","-",IF(ISERROR(B56=VLOOKUP(B56,ListadoParticipantes!B$3:B$409,1,0)),"DATOS",VLOOKUP(B56,ListadoParticipantes!B$3:K$409,9,0)))</f>
        <v>-</v>
      </c>
      <c r="P56" s="172" t="str">
        <f>IF(B56="","-",IF(ISERROR(B56=VLOOKUP(B56,ListadoParticipantes!B$3:B$409,1,0)),"DATOS",VLOOKUP(B56,ListadoParticipantes!B$3:K$409,10,0)))</f>
        <v>-</v>
      </c>
      <c r="Q56" s="121"/>
    </row>
    <row r="57" spans="1:17" x14ac:dyDescent="0.3">
      <c r="A57">
        <v>53</v>
      </c>
      <c r="B57" s="141"/>
      <c r="C57" s="172" t="str">
        <f>IF(B57="","-",IF(ISERROR(B57=VLOOKUP(B57,ListadoParticipantes!B$3:B$409,1,0)),"NUEVO INTRODUCIR DATOS",VLOOKUP(B57,ListadoParticipantes!B$3:K$409,2,0)))</f>
        <v>-</v>
      </c>
      <c r="D57" s="172" t="str">
        <f>IF(B57="","-",IF(ISERROR(B57=VLOOKUP(B57,ListadoParticipantes!B$3:B$409,1,0)),"DATOS",VLOOKUP(B57,ListadoParticipantes!B$3:K$409,3,0)))</f>
        <v>-</v>
      </c>
      <c r="E57" s="173" t="str">
        <f>IF(B57="","-",IF(ISERROR(B57=VLOOKUP(B57,ListadoParticipantes!B$3:B$409,1,0)),"DATOS",VLOOKUP(B57,ListadoParticipantes!B$3:K$409,4,0)))</f>
        <v>-</v>
      </c>
      <c r="F57" s="172" t="str">
        <f>IF(B57="","-",IF(ISERROR(B57=VLOOKUP(B57,ListadoParticipantes!B$3:B$409,1,0)),"DATOS",VLOOKUP(B57,ListadoParticipantes!B$3:K$409,5,0)))</f>
        <v>-</v>
      </c>
      <c r="G57" s="124" t="str">
        <f>IF(B57="","-",IF(ISERROR(B57=VLOOKUP(B57,Socios_Numero!B$2:B$68,1,0)),"SOCIO PARTICIPANTE","SOCIO NUMERO"))</f>
        <v>-</v>
      </c>
      <c r="H57" s="123"/>
      <c r="I57" s="123"/>
      <c r="J57" s="137" t="str">
        <f>IF(AND(G57="SOCIO NUMERO",H57="SI"),Proyecto_Actividad!$G$14,IF(AND(G57="SOCIO NUMERO",H57="NO"),Proyecto_Actividad!$H$14,IF(AND(G57="SOCIO NUMERO",H57="SI",I57="SI"),Proyecto_Actividad!$G$14,IF(AND(G57="SOCIO NUMERO",H57="NO",I57="SI"),Proyecto_Actividad!$H$14,IF(AND(G57="SOCIO PARTICIPANTE",H57="SI"),Proyecto_Actividad!$I$14,IF(AND(G57="SOCIO PARTICIPANTE",H57="NO"),Proyecto_Actividad!$J$14,"-"))))))</f>
        <v>-</v>
      </c>
      <c r="K57" s="123"/>
      <c r="L57" s="172" t="str">
        <f>IF(B57="","-",IF(ISERROR(B57=VLOOKUP(B57,ListadoParticipantes!B$3:B$409,1,0)),"DATOS",VLOOKUP(B57,ListadoParticipantes!B$3:K$409,6,0)))</f>
        <v>-</v>
      </c>
      <c r="M57" s="174" t="str">
        <f>IF(B57="","-",IF(ISERROR(B57=VLOOKUP(B57,ListadoParticipantes!B$3:B$409,1,0)),"DATOS",VLOOKUP(B57,ListadoParticipantes!B$3:K$409,7,0)))</f>
        <v>-</v>
      </c>
      <c r="N57" s="172" t="str">
        <f>IF(B57="","-",IF(ISERROR(B57=VLOOKUP(B57,ListadoParticipantes!B$3:B$409,1,0)),"DATOS",VLOOKUP(B57,ListadoParticipantes!B$3:K$409,8,0)))</f>
        <v>-</v>
      </c>
      <c r="O57" s="172" t="str">
        <f>IF(B57="","-",IF(ISERROR(B57=VLOOKUP(B57,ListadoParticipantes!B$3:B$409,1,0)),"DATOS",VLOOKUP(B57,ListadoParticipantes!B$3:K$409,9,0)))</f>
        <v>-</v>
      </c>
      <c r="P57" s="172" t="str">
        <f>IF(B57="","-",IF(ISERROR(B57=VLOOKUP(B57,ListadoParticipantes!B$3:B$409,1,0)),"DATOS",VLOOKUP(B57,ListadoParticipantes!B$3:K$409,10,0)))</f>
        <v>-</v>
      </c>
      <c r="Q57" s="121"/>
    </row>
    <row r="58" spans="1:17" x14ac:dyDescent="0.3">
      <c r="A58">
        <v>54</v>
      </c>
      <c r="B58" s="141"/>
      <c r="C58" s="172" t="str">
        <f>IF(B58="","-",IF(ISERROR(B58=VLOOKUP(B58,ListadoParticipantes!B$3:B$409,1,0)),"NUEVO INTRODUCIR DATOS",VLOOKUP(B58,ListadoParticipantes!B$3:K$409,2,0)))</f>
        <v>-</v>
      </c>
      <c r="D58" s="172" t="str">
        <f>IF(B58="","-",IF(ISERROR(B58=VLOOKUP(B58,ListadoParticipantes!B$3:B$409,1,0)),"DATOS",VLOOKUP(B58,ListadoParticipantes!B$3:K$409,3,0)))</f>
        <v>-</v>
      </c>
      <c r="E58" s="173" t="str">
        <f>IF(B58="","-",IF(ISERROR(B58=VLOOKUP(B58,ListadoParticipantes!B$3:B$409,1,0)),"DATOS",VLOOKUP(B58,ListadoParticipantes!B$3:K$409,4,0)))</f>
        <v>-</v>
      </c>
      <c r="F58" s="172" t="str">
        <f>IF(B58="","-",IF(ISERROR(B58=VLOOKUP(B58,ListadoParticipantes!B$3:B$409,1,0)),"DATOS",VLOOKUP(B58,ListadoParticipantes!B$3:K$409,5,0)))</f>
        <v>-</v>
      </c>
      <c r="G58" s="124" t="str">
        <f>IF(B58="","-",IF(ISERROR(B58=VLOOKUP(B58,Socios_Numero!B$2:B$68,1,0)),"SOCIO PARTICIPANTE","SOCIO NUMERO"))</f>
        <v>-</v>
      </c>
      <c r="H58" s="123"/>
      <c r="I58" s="123"/>
      <c r="J58" s="137" t="str">
        <f>IF(AND(G58="SOCIO NUMERO",H58="SI"),Proyecto_Actividad!$G$14,IF(AND(G58="SOCIO NUMERO",H58="NO"),Proyecto_Actividad!$H$14,IF(AND(G58="SOCIO NUMERO",H58="SI",I58="SI"),Proyecto_Actividad!$G$14,IF(AND(G58="SOCIO NUMERO",H58="NO",I58="SI"),Proyecto_Actividad!$H$14,IF(AND(G58="SOCIO PARTICIPANTE",H58="SI"),Proyecto_Actividad!$I$14,IF(AND(G58="SOCIO PARTICIPANTE",H58="NO"),Proyecto_Actividad!$J$14,"-"))))))</f>
        <v>-</v>
      </c>
      <c r="K58" s="123"/>
      <c r="L58" s="172" t="str">
        <f>IF(B58="","-",IF(ISERROR(B58=VLOOKUP(B58,ListadoParticipantes!B$3:B$409,1,0)),"DATOS",VLOOKUP(B58,ListadoParticipantes!B$3:K$409,6,0)))</f>
        <v>-</v>
      </c>
      <c r="M58" s="174" t="str">
        <f>IF(B58="","-",IF(ISERROR(B58=VLOOKUP(B58,ListadoParticipantes!B$3:B$409,1,0)),"DATOS",VLOOKUP(B58,ListadoParticipantes!B$3:K$409,7,0)))</f>
        <v>-</v>
      </c>
      <c r="N58" s="172" t="str">
        <f>IF(B58="","-",IF(ISERROR(B58=VLOOKUP(B58,ListadoParticipantes!B$3:B$409,1,0)),"DATOS",VLOOKUP(B58,ListadoParticipantes!B$3:K$409,8,0)))</f>
        <v>-</v>
      </c>
      <c r="O58" s="172" t="str">
        <f>IF(B58="","-",IF(ISERROR(B58=VLOOKUP(B58,ListadoParticipantes!B$3:B$409,1,0)),"DATOS",VLOOKUP(B58,ListadoParticipantes!B$3:K$409,9,0)))</f>
        <v>-</v>
      </c>
      <c r="P58" s="172" t="str">
        <f>IF(B58="","-",IF(ISERROR(B58=VLOOKUP(B58,ListadoParticipantes!B$3:B$409,1,0)),"DATOS",VLOOKUP(B58,ListadoParticipantes!B$3:K$409,10,0)))</f>
        <v>-</v>
      </c>
      <c r="Q58" s="121"/>
    </row>
    <row r="59" spans="1:17" x14ac:dyDescent="0.3">
      <c r="A59">
        <v>55</v>
      </c>
      <c r="B59" s="141"/>
      <c r="C59" s="172" t="str">
        <f>IF(B59="","-",IF(ISERROR(B59=VLOOKUP(B59,ListadoParticipantes!B$3:B$409,1,0)),"NUEVO INTRODUCIR DATOS",VLOOKUP(B59,ListadoParticipantes!B$3:K$409,2,0)))</f>
        <v>-</v>
      </c>
      <c r="D59" s="172" t="str">
        <f>IF(B59="","-",IF(ISERROR(B59=VLOOKUP(B59,ListadoParticipantes!B$3:B$409,1,0)),"DATOS",VLOOKUP(B59,ListadoParticipantes!B$3:K$409,3,0)))</f>
        <v>-</v>
      </c>
      <c r="E59" s="173" t="str">
        <f>IF(B59="","-",IF(ISERROR(B59=VLOOKUP(B59,ListadoParticipantes!B$3:B$409,1,0)),"DATOS",VLOOKUP(B59,ListadoParticipantes!B$3:K$409,4,0)))</f>
        <v>-</v>
      </c>
      <c r="F59" s="172" t="str">
        <f>IF(B59="","-",IF(ISERROR(B59=VLOOKUP(B59,ListadoParticipantes!B$3:B$409,1,0)),"DATOS",VLOOKUP(B59,ListadoParticipantes!B$3:K$409,5,0)))</f>
        <v>-</v>
      </c>
      <c r="G59" s="124" t="str">
        <f>IF(B59="","-",IF(ISERROR(B59=VLOOKUP(B59,Socios_Numero!B$2:B$68,1,0)),"SOCIO PARTICIPANTE","SOCIO NUMERO"))</f>
        <v>-</v>
      </c>
      <c r="H59" s="123"/>
      <c r="I59" s="123"/>
      <c r="J59" s="137" t="str">
        <f>IF(AND(G59="SOCIO NUMERO",H59="SI"),Proyecto_Actividad!$G$14,IF(AND(G59="SOCIO NUMERO",H59="NO"),Proyecto_Actividad!$H$14,IF(AND(G59="SOCIO NUMERO",H59="SI",I59="SI"),Proyecto_Actividad!$G$14,IF(AND(G59="SOCIO NUMERO",H59="NO",I59="SI"),Proyecto_Actividad!$H$14,IF(AND(G59="SOCIO PARTICIPANTE",H59="SI"),Proyecto_Actividad!$I$14,IF(AND(G59="SOCIO PARTICIPANTE",H59="NO"),Proyecto_Actividad!$J$14,"-"))))))</f>
        <v>-</v>
      </c>
      <c r="K59" s="123"/>
      <c r="L59" s="172" t="str">
        <f>IF(B59="","-",IF(ISERROR(B59=VLOOKUP(B59,ListadoParticipantes!B$3:B$409,1,0)),"DATOS",VLOOKUP(B59,ListadoParticipantes!B$3:K$409,6,0)))</f>
        <v>-</v>
      </c>
      <c r="M59" s="174" t="str">
        <f>IF(B59="","-",IF(ISERROR(B59=VLOOKUP(B59,ListadoParticipantes!B$3:B$409,1,0)),"DATOS",VLOOKUP(B59,ListadoParticipantes!B$3:K$409,7,0)))</f>
        <v>-</v>
      </c>
      <c r="N59" s="172" t="str">
        <f>IF(B59="","-",IF(ISERROR(B59=VLOOKUP(B59,ListadoParticipantes!B$3:B$409,1,0)),"DATOS",VLOOKUP(B59,ListadoParticipantes!B$3:K$409,8,0)))</f>
        <v>-</v>
      </c>
      <c r="O59" s="172" t="str">
        <f>IF(B59="","-",IF(ISERROR(B59=VLOOKUP(B59,ListadoParticipantes!B$3:B$409,1,0)),"DATOS",VLOOKUP(B59,ListadoParticipantes!B$3:K$409,9,0)))</f>
        <v>-</v>
      </c>
      <c r="P59" s="172" t="str">
        <f>IF(B59="","-",IF(ISERROR(B59=VLOOKUP(B59,ListadoParticipantes!B$3:B$409,1,0)),"DATOS",VLOOKUP(B59,ListadoParticipantes!B$3:K$409,10,0)))</f>
        <v>-</v>
      </c>
      <c r="Q59" s="121"/>
    </row>
    <row r="60" spans="1:17" x14ac:dyDescent="0.3">
      <c r="A60">
        <v>56</v>
      </c>
      <c r="B60" s="141"/>
      <c r="C60" s="172" t="str">
        <f>IF(B60="","-",IF(ISERROR(B60=VLOOKUP(B60,ListadoParticipantes!B$3:B$409,1,0)),"NUEVO INTRODUCIR DATOS",VLOOKUP(B60,ListadoParticipantes!B$3:K$409,2,0)))</f>
        <v>-</v>
      </c>
      <c r="D60" s="172" t="str">
        <f>IF(B60="","-",IF(ISERROR(B60=VLOOKUP(B60,ListadoParticipantes!B$3:B$409,1,0)),"DATOS",VLOOKUP(B60,ListadoParticipantes!B$3:K$409,3,0)))</f>
        <v>-</v>
      </c>
      <c r="E60" s="173" t="str">
        <f>IF(B60="","-",IF(ISERROR(B60=VLOOKUP(B60,ListadoParticipantes!B$3:B$409,1,0)),"DATOS",VLOOKUP(B60,ListadoParticipantes!B$3:K$409,4,0)))</f>
        <v>-</v>
      </c>
      <c r="F60" s="172" t="str">
        <f>IF(B60="","-",IF(ISERROR(B60=VLOOKUP(B60,ListadoParticipantes!B$3:B$409,1,0)),"DATOS",VLOOKUP(B60,ListadoParticipantes!B$3:K$409,5,0)))</f>
        <v>-</v>
      </c>
      <c r="G60" s="124" t="str">
        <f>IF(B60="","-",IF(ISERROR(B60=VLOOKUP(B60,Socios_Numero!B$2:B$68,1,0)),"SOCIO PARTICIPANTE","SOCIO NUMERO"))</f>
        <v>-</v>
      </c>
      <c r="H60" s="123"/>
      <c r="I60" s="123"/>
      <c r="J60" s="137" t="str">
        <f>IF(AND(G60="SOCIO NUMERO",H60="SI"),Proyecto_Actividad!$G$14,IF(AND(G60="SOCIO NUMERO",H60="NO"),Proyecto_Actividad!$H$14,IF(AND(G60="SOCIO NUMERO",H60="SI",I60="SI"),Proyecto_Actividad!$G$14,IF(AND(G60="SOCIO NUMERO",H60="NO",I60="SI"),Proyecto_Actividad!$H$14,IF(AND(G60="SOCIO PARTICIPANTE",H60="SI"),Proyecto_Actividad!$I$14,IF(AND(G60="SOCIO PARTICIPANTE",H60="NO"),Proyecto_Actividad!$J$14,"-"))))))</f>
        <v>-</v>
      </c>
      <c r="K60" s="123"/>
      <c r="L60" s="172" t="str">
        <f>IF(B60="","-",IF(ISERROR(B60=VLOOKUP(B60,ListadoParticipantes!B$3:B$409,1,0)),"DATOS",VLOOKUP(B60,ListadoParticipantes!B$3:K$409,6,0)))</f>
        <v>-</v>
      </c>
      <c r="M60" s="174" t="str">
        <f>IF(B60="","-",IF(ISERROR(B60=VLOOKUP(B60,ListadoParticipantes!B$3:B$409,1,0)),"DATOS",VLOOKUP(B60,ListadoParticipantes!B$3:K$409,7,0)))</f>
        <v>-</v>
      </c>
      <c r="N60" s="172" t="str">
        <f>IF(B60="","-",IF(ISERROR(B60=VLOOKUP(B60,ListadoParticipantes!B$3:B$409,1,0)),"DATOS",VLOOKUP(B60,ListadoParticipantes!B$3:K$409,8,0)))</f>
        <v>-</v>
      </c>
      <c r="O60" s="172" t="str">
        <f>IF(B60="","-",IF(ISERROR(B60=VLOOKUP(B60,ListadoParticipantes!B$3:B$409,1,0)),"DATOS",VLOOKUP(B60,ListadoParticipantes!B$3:K$409,9,0)))</f>
        <v>-</v>
      </c>
      <c r="P60" s="172" t="str">
        <f>IF(B60="","-",IF(ISERROR(B60=VLOOKUP(B60,ListadoParticipantes!B$3:B$409,1,0)),"DATOS",VLOOKUP(B60,ListadoParticipantes!B$3:K$409,10,0)))</f>
        <v>-</v>
      </c>
      <c r="Q60" s="121"/>
    </row>
    <row r="61" spans="1:17" x14ac:dyDescent="0.3">
      <c r="A61">
        <v>57</v>
      </c>
      <c r="B61" s="141"/>
      <c r="C61" s="172" t="str">
        <f>IF(B61="","-",IF(ISERROR(B61=VLOOKUP(B61,ListadoParticipantes!B$3:B$409,1,0)),"NUEVO INTRODUCIR DATOS",VLOOKUP(B61,ListadoParticipantes!B$3:K$409,2,0)))</f>
        <v>-</v>
      </c>
      <c r="D61" s="172" t="str">
        <f>IF(B61="","-",IF(ISERROR(B61=VLOOKUP(B61,ListadoParticipantes!B$3:B$409,1,0)),"DATOS",VLOOKUP(B61,ListadoParticipantes!B$3:K$409,3,0)))</f>
        <v>-</v>
      </c>
      <c r="E61" s="173" t="str">
        <f>IF(B61="","-",IF(ISERROR(B61=VLOOKUP(B61,ListadoParticipantes!B$3:B$409,1,0)),"DATOS",VLOOKUP(B61,ListadoParticipantes!B$3:K$409,4,0)))</f>
        <v>-</v>
      </c>
      <c r="F61" s="172" t="str">
        <f>IF(B61="","-",IF(ISERROR(B61=VLOOKUP(B61,ListadoParticipantes!B$3:B$409,1,0)),"DATOS",VLOOKUP(B61,ListadoParticipantes!B$3:K$409,5,0)))</f>
        <v>-</v>
      </c>
      <c r="G61" s="124" t="str">
        <f>IF(B61="","-",IF(ISERROR(B61=VLOOKUP(B61,Socios_Numero!B$2:B$68,1,0)),"SOCIO PARTICIPANTE","SOCIO NUMERO"))</f>
        <v>-</v>
      </c>
      <c r="H61" s="123"/>
      <c r="I61" s="123"/>
      <c r="J61" s="137" t="str">
        <f>IF(AND(G61="SOCIO NUMERO",H61="SI"),Proyecto_Actividad!$G$14,IF(AND(G61="SOCIO NUMERO",H61="NO"),Proyecto_Actividad!$H$14,IF(AND(G61="SOCIO NUMERO",H61="SI",I61="SI"),Proyecto_Actividad!$G$14,IF(AND(G61="SOCIO NUMERO",H61="NO",I61="SI"),Proyecto_Actividad!$H$14,IF(AND(G61="SOCIO PARTICIPANTE",H61="SI"),Proyecto_Actividad!$I$14,IF(AND(G61="SOCIO PARTICIPANTE",H61="NO"),Proyecto_Actividad!$J$14,"-"))))))</f>
        <v>-</v>
      </c>
      <c r="K61" s="123"/>
      <c r="L61" s="172" t="str">
        <f>IF(B61="","-",IF(ISERROR(B61=VLOOKUP(B61,ListadoParticipantes!B$3:B$409,1,0)),"DATOS",VLOOKUP(B61,ListadoParticipantes!B$3:K$409,6,0)))</f>
        <v>-</v>
      </c>
      <c r="M61" s="174" t="str">
        <f>IF(B61="","-",IF(ISERROR(B61=VLOOKUP(B61,ListadoParticipantes!B$3:B$409,1,0)),"DATOS",VLOOKUP(B61,ListadoParticipantes!B$3:K$409,7,0)))</f>
        <v>-</v>
      </c>
      <c r="N61" s="172" t="str">
        <f>IF(B61="","-",IF(ISERROR(B61=VLOOKUP(B61,ListadoParticipantes!B$3:B$409,1,0)),"DATOS",VLOOKUP(B61,ListadoParticipantes!B$3:K$409,8,0)))</f>
        <v>-</v>
      </c>
      <c r="O61" s="172" t="str">
        <f>IF(B61="","-",IF(ISERROR(B61=VLOOKUP(B61,ListadoParticipantes!B$3:B$409,1,0)),"DATOS",VLOOKUP(B61,ListadoParticipantes!B$3:K$409,9,0)))</f>
        <v>-</v>
      </c>
      <c r="P61" s="172" t="str">
        <f>IF(B61="","-",IF(ISERROR(B61=VLOOKUP(B61,ListadoParticipantes!B$3:B$409,1,0)),"DATOS",VLOOKUP(B61,ListadoParticipantes!B$3:K$409,10,0)))</f>
        <v>-</v>
      </c>
      <c r="Q61" s="121"/>
    </row>
    <row r="62" spans="1:17" x14ac:dyDescent="0.3">
      <c r="A62">
        <v>58</v>
      </c>
      <c r="B62" s="135"/>
      <c r="C62" s="172" t="str">
        <f>IF(B62="","-",IF(ISERROR(B62=VLOOKUP(B62,ListadoParticipantes!B$3:B$409,1,0)),"NUEVO INTRODUCIR DATOS",VLOOKUP(B62,ListadoParticipantes!B$3:K$409,2,0)))</f>
        <v>-</v>
      </c>
      <c r="D62" s="172" t="str">
        <f>IF(B62="","-",IF(ISERROR(B62=VLOOKUP(B62,ListadoParticipantes!B$3:B$409,1,0)),"DATOS",VLOOKUP(B62,ListadoParticipantes!B$3:K$409,3,0)))</f>
        <v>-</v>
      </c>
      <c r="E62" s="173" t="str">
        <f>IF(B62="","-",IF(ISERROR(B62=VLOOKUP(B62,ListadoParticipantes!B$3:B$409,1,0)),"DATOS",VLOOKUP(B62,ListadoParticipantes!B$3:K$409,4,0)))</f>
        <v>-</v>
      </c>
      <c r="F62" s="172" t="str">
        <f>IF(B62="","-",IF(ISERROR(B62=VLOOKUP(B62,ListadoParticipantes!B$3:B$409,1,0)),"DATOS",VLOOKUP(B62,ListadoParticipantes!B$3:K$409,5,0)))</f>
        <v>-</v>
      </c>
      <c r="G62" s="124" t="str">
        <f>IF(B62="","-",IF(ISERROR(B62=VLOOKUP(B62,Socios_Numero!B$2:B$68,1,0)),"SOCIO PARTICIPANTE","SOCIO NUMERO"))</f>
        <v>-</v>
      </c>
      <c r="H62" s="123"/>
      <c r="I62" s="123"/>
      <c r="J62" s="137" t="str">
        <f>IF(AND(G62="SOCIO NUMERO",H62="SI"),Proyecto_Actividad!$G$14,IF(AND(G62="SOCIO NUMERO",H62="NO"),Proyecto_Actividad!$H$14,IF(AND(G62="SOCIO NUMERO",H62="SI",I62="SI"),Proyecto_Actividad!$G$14,IF(AND(G62="SOCIO NUMERO",H62="NO",I62="SI"),Proyecto_Actividad!$H$14,IF(AND(G62="SOCIO PARTICIPANTE",H62="SI"),Proyecto_Actividad!$I$14,IF(AND(G62="SOCIO PARTICIPANTE",H62="NO"),Proyecto_Actividad!$J$14,"-"))))))</f>
        <v>-</v>
      </c>
      <c r="K62" s="123"/>
      <c r="L62" s="172" t="str">
        <f>IF(B62="","-",IF(ISERROR(B62=VLOOKUP(B62,ListadoParticipantes!B$3:B$409,1,0)),"DATOS",VLOOKUP(B62,ListadoParticipantes!B$3:K$409,6,0)))</f>
        <v>-</v>
      </c>
      <c r="M62" s="174" t="str">
        <f>IF(B62="","-",IF(ISERROR(B62=VLOOKUP(B62,ListadoParticipantes!B$3:B$409,1,0)),"DATOS",VLOOKUP(B62,ListadoParticipantes!B$3:K$409,7,0)))</f>
        <v>-</v>
      </c>
      <c r="N62" s="172" t="str">
        <f>IF(B62="","-",IF(ISERROR(B62=VLOOKUP(B62,ListadoParticipantes!B$3:B$409,1,0)),"DATOS",VLOOKUP(B62,ListadoParticipantes!B$3:K$409,8,0)))</f>
        <v>-</v>
      </c>
      <c r="O62" s="172" t="str">
        <f>IF(B62="","-",IF(ISERROR(B62=VLOOKUP(B62,ListadoParticipantes!B$3:B$409,1,0)),"DATOS",VLOOKUP(B62,ListadoParticipantes!B$3:K$409,9,0)))</f>
        <v>-</v>
      </c>
      <c r="P62" s="172" t="str">
        <f>IF(B62="","-",IF(ISERROR(B62=VLOOKUP(B62,ListadoParticipantes!B$3:B$409,1,0)),"DATOS",VLOOKUP(B62,ListadoParticipantes!B$3:K$409,10,0)))</f>
        <v>-</v>
      </c>
      <c r="Q62" s="121"/>
    </row>
    <row r="63" spans="1:17" x14ac:dyDescent="0.3">
      <c r="A63">
        <v>59</v>
      </c>
      <c r="B63" s="135"/>
      <c r="C63" s="172" t="str">
        <f>IF(B63="","-",IF(ISERROR(B63=VLOOKUP(B63,ListadoParticipantes!B$3:B$409,1,0)),"NUEVO INTRODUCIR DATOS",VLOOKUP(B63,ListadoParticipantes!B$3:K$409,2,0)))</f>
        <v>-</v>
      </c>
      <c r="D63" s="172" t="str">
        <f>IF(B63="","-",IF(ISERROR(B63=VLOOKUP(B63,ListadoParticipantes!B$3:B$409,1,0)),"DATOS",VLOOKUP(B63,ListadoParticipantes!B$3:K$409,3,0)))</f>
        <v>-</v>
      </c>
      <c r="E63" s="173" t="str">
        <f>IF(B63="","-",IF(ISERROR(B63=VLOOKUP(B63,ListadoParticipantes!B$3:B$409,1,0)),"DATOS",VLOOKUP(B63,ListadoParticipantes!B$3:K$409,4,0)))</f>
        <v>-</v>
      </c>
      <c r="F63" s="172" t="str">
        <f>IF(B63="","-",IF(ISERROR(B63=VLOOKUP(B63,ListadoParticipantes!B$3:B$409,1,0)),"DATOS",VLOOKUP(B63,ListadoParticipantes!B$3:K$409,5,0)))</f>
        <v>-</v>
      </c>
      <c r="G63" s="124" t="str">
        <f>IF(B63="","-",IF(ISERROR(B63=VLOOKUP(B63,Socios_Numero!B$2:B$68,1,0)),"SOCIO PARTICIPANTE","SOCIO NUMERO"))</f>
        <v>-</v>
      </c>
      <c r="H63" s="123"/>
      <c r="I63" s="123"/>
      <c r="J63" s="137" t="str">
        <f>IF(AND(G63="SOCIO NUMERO",H63="SI"),Proyecto_Actividad!$G$14,IF(AND(G63="SOCIO NUMERO",H63="NO"),Proyecto_Actividad!$H$14,IF(AND(G63="SOCIO NUMERO",H63="SI",I63="SI"),Proyecto_Actividad!$G$14,IF(AND(G63="SOCIO NUMERO",H63="NO",I63="SI"),Proyecto_Actividad!$H$14,IF(AND(G63="SOCIO PARTICIPANTE",H63="SI"),Proyecto_Actividad!$I$14,IF(AND(G63="SOCIO PARTICIPANTE",H63="NO"),Proyecto_Actividad!$J$14,"-"))))))</f>
        <v>-</v>
      </c>
      <c r="K63" s="123"/>
      <c r="L63" s="172" t="str">
        <f>IF(B63="","-",IF(ISERROR(B63=VLOOKUP(B63,ListadoParticipantes!B$3:B$409,1,0)),"DATOS",VLOOKUP(B63,ListadoParticipantes!B$3:K$409,6,0)))</f>
        <v>-</v>
      </c>
      <c r="M63" s="174" t="str">
        <f>IF(B63="","-",IF(ISERROR(B63=VLOOKUP(B63,ListadoParticipantes!B$3:B$409,1,0)),"DATOS",VLOOKUP(B63,ListadoParticipantes!B$3:K$409,7,0)))</f>
        <v>-</v>
      </c>
      <c r="N63" s="172" t="str">
        <f>IF(B63="","-",IF(ISERROR(B63=VLOOKUP(B63,ListadoParticipantes!B$3:B$409,1,0)),"DATOS",VLOOKUP(B63,ListadoParticipantes!B$3:K$409,8,0)))</f>
        <v>-</v>
      </c>
      <c r="O63" s="172" t="str">
        <f>IF(B63="","-",IF(ISERROR(B63=VLOOKUP(B63,ListadoParticipantes!B$3:B$409,1,0)),"DATOS",VLOOKUP(B63,ListadoParticipantes!B$3:K$409,9,0)))</f>
        <v>-</v>
      </c>
      <c r="P63" s="172" t="str">
        <f>IF(B63="","-",IF(ISERROR(B63=VLOOKUP(B63,ListadoParticipantes!B$3:B$409,1,0)),"DATOS",VLOOKUP(B63,ListadoParticipantes!B$3:K$409,10,0)))</f>
        <v>-</v>
      </c>
      <c r="Q63" s="121"/>
    </row>
    <row r="64" spans="1:17" x14ac:dyDescent="0.3">
      <c r="A64">
        <v>60</v>
      </c>
      <c r="B64" s="135"/>
      <c r="C64" s="172" t="str">
        <f>IF(B64="","-",IF(ISERROR(B64=VLOOKUP(B64,ListadoParticipantes!B$3:B$409,1,0)),"NUEVO INTRODUCIR DATOS",VLOOKUP(B64,ListadoParticipantes!B$3:K$409,2,0)))</f>
        <v>-</v>
      </c>
      <c r="D64" s="172" t="str">
        <f>IF(B64="","-",IF(ISERROR(B64=VLOOKUP(B64,ListadoParticipantes!B$3:B$409,1,0)),"DATOS",VLOOKUP(B64,ListadoParticipantes!B$3:K$409,3,0)))</f>
        <v>-</v>
      </c>
      <c r="E64" s="173" t="str">
        <f>IF(B64="","-",IF(ISERROR(B64=VLOOKUP(B64,ListadoParticipantes!B$3:B$409,1,0)),"DATOS",VLOOKUP(B64,ListadoParticipantes!B$3:K$409,4,0)))</f>
        <v>-</v>
      </c>
      <c r="F64" s="172" t="str">
        <f>IF(B64="","-",IF(ISERROR(B64=VLOOKUP(B64,ListadoParticipantes!B$3:B$409,1,0)),"DATOS",VLOOKUP(B64,ListadoParticipantes!B$3:K$409,5,0)))</f>
        <v>-</v>
      </c>
      <c r="G64" s="124" t="str">
        <f>IF(B64="","-",IF(ISERROR(B64=VLOOKUP(B64,Socios_Numero!B$2:B$68,1,0)),"SOCIO PARTICIPANTE","SOCIO NUMERO"))</f>
        <v>-</v>
      </c>
      <c r="H64" s="123"/>
      <c r="I64" s="123"/>
      <c r="J64" s="137" t="str">
        <f>IF(AND(G64="SOCIO NUMERO",H64="SI"),Proyecto_Actividad!$G$14,IF(AND(G64="SOCIO NUMERO",H64="NO"),Proyecto_Actividad!$H$14,IF(AND(G64="SOCIO NUMERO",H64="SI",I64="SI"),Proyecto_Actividad!$G$14,IF(AND(G64="SOCIO NUMERO",H64="NO",I64="SI"),Proyecto_Actividad!$H$14,IF(AND(G64="SOCIO PARTICIPANTE",H64="SI"),Proyecto_Actividad!$I$14,IF(AND(G64="SOCIO PARTICIPANTE",H64="NO"),Proyecto_Actividad!$J$14,"-"))))))</f>
        <v>-</v>
      </c>
      <c r="K64" s="123"/>
      <c r="L64" s="172" t="str">
        <f>IF(B64="","-",IF(ISERROR(B64=VLOOKUP(B64,ListadoParticipantes!B$3:B$409,1,0)),"DATOS",VLOOKUP(B64,ListadoParticipantes!B$3:K$409,6,0)))</f>
        <v>-</v>
      </c>
      <c r="M64" s="174" t="str">
        <f>IF(B64="","-",IF(ISERROR(B64=VLOOKUP(B64,ListadoParticipantes!B$3:B$409,1,0)),"DATOS",VLOOKUP(B64,ListadoParticipantes!B$3:K$409,7,0)))</f>
        <v>-</v>
      </c>
      <c r="N64" s="172" t="str">
        <f>IF(B64="","-",IF(ISERROR(B64=VLOOKUP(B64,ListadoParticipantes!B$3:B$409,1,0)),"DATOS",VLOOKUP(B64,ListadoParticipantes!B$3:K$409,8,0)))</f>
        <v>-</v>
      </c>
      <c r="O64" s="172" t="str">
        <f>IF(B64="","-",IF(ISERROR(B64=VLOOKUP(B64,ListadoParticipantes!B$3:B$409,1,0)),"DATOS",VLOOKUP(B64,ListadoParticipantes!B$3:K$409,9,0)))</f>
        <v>-</v>
      </c>
      <c r="P64" s="172" t="str">
        <f>IF(B64="","-",IF(ISERROR(B64=VLOOKUP(B64,ListadoParticipantes!B$3:B$409,1,0)),"DATOS",VLOOKUP(B64,ListadoParticipantes!B$3:K$409,10,0)))</f>
        <v>-</v>
      </c>
      <c r="Q64" s="121"/>
    </row>
    <row r="66" spans="1:17" x14ac:dyDescent="0.3">
      <c r="B66" s="171" t="s">
        <v>856</v>
      </c>
      <c r="C66" s="11" t="s">
        <v>720</v>
      </c>
      <c r="D66" s="11"/>
      <c r="E66" s="120">
        <f>COUNTA(B5:B64)</f>
        <v>0</v>
      </c>
    </row>
    <row r="67" spans="1:17" x14ac:dyDescent="0.3">
      <c r="B67" s="175" t="s">
        <v>855</v>
      </c>
      <c r="C67" s="11" t="s">
        <v>719</v>
      </c>
      <c r="D67" s="11"/>
      <c r="E67" s="120">
        <f>COUNTA(B5:B64)-SUM(COUNTIF(Reporte_Actividad!J26:J33,Reporte_Actividad!C35),COUNTIF(Reporte_Actividad!J26:J33,Reporte_Actividad!C36))</f>
        <v>0</v>
      </c>
      <c r="G67" s="11" t="s">
        <v>64</v>
      </c>
      <c r="H67" s="27">
        <f>SUM(J5:J64)</f>
        <v>0</v>
      </c>
      <c r="I67" s="216"/>
    </row>
    <row r="69" spans="1:17" x14ac:dyDescent="0.3">
      <c r="E69" s="28" t="s">
        <v>86</v>
      </c>
      <c r="F69" s="28" t="s">
        <v>16</v>
      </c>
    </row>
    <row r="70" spans="1:17" x14ac:dyDescent="0.3">
      <c r="C70" s="29" t="s">
        <v>65</v>
      </c>
      <c r="D70" s="29"/>
      <c r="E70" s="86">
        <f>COUNTIFS(G5:G64,"SOCIO NUMERO",H5:H64,"SI")-SUM(COUNTIFS(Reporte_Actividad!G26:G33,"SOCIO NUMERO",Reporte_Actividad!H26:H33,"SI",Reporte_Actividad!J26:J33,"Anterior Ultimos 7 Días"),COUNTIFS(Reporte_Actividad!G26:G33,"SOCIO NUMERO",Reporte_Actividad!H26:H33,"SI",Reporte_Actividad!J26:J33,"Ultimos 7 Días"))</f>
        <v>0</v>
      </c>
      <c r="F70" s="138">
        <f>IF(E70=0,0,E70*Proyecto_Actividad!G14)</f>
        <v>0</v>
      </c>
    </row>
    <row r="71" spans="1:17" x14ac:dyDescent="0.3">
      <c r="C71" s="29" t="s">
        <v>66</v>
      </c>
      <c r="D71" s="29"/>
      <c r="E71" s="86">
        <f>COUNTIFS(G5:G64,"SOCIO NUMERO",H5:H64,"NO")-SUM(COUNTIFS(Reporte_Actividad!G26:G33,"SOCIO NUMERO",Reporte_Actividad!H26:H33,"NO",Reporte_Actividad!J26:J33,"Anterior Ultimos 7 Días"),COUNTIFS(Reporte_Actividad!G26:G33,"SOCIO NUMERO",Reporte_Actividad!H26:H33,"NO",Reporte_Actividad!J26:J33,"Ultimos 7 Días"))</f>
        <v>0</v>
      </c>
      <c r="F71" s="138">
        <f>IF(E71=0,0,E71*Proyecto_Actividad!H14)</f>
        <v>0</v>
      </c>
    </row>
    <row r="72" spans="1:17" x14ac:dyDescent="0.3">
      <c r="C72" s="29" t="s">
        <v>211</v>
      </c>
      <c r="D72" s="29"/>
      <c r="E72" s="86">
        <f>COUNTIFS(G5:G64,"SOCIO PARTICIPANTE",H5:H64,"SI")-SUM(COUNTIFS(Reporte_Actividad!G26:G33,"SOCIO PARTICIPANTE",Reporte_Actividad!H26:H33,"SI",Reporte_Actividad!J26:J33,"Anterior Ultimos 7 Días"),COUNTIFS(Reporte_Actividad!G26:G33,"SOCIO PARTICIPANTE",Reporte_Actividad!H26:H33,"SI",Reporte_Actividad!J26:J33,"Ultimos 7 Días"))</f>
        <v>0</v>
      </c>
      <c r="F72" s="138">
        <f>IF(E72=0,0,E72*Proyecto_Actividad!I14)</f>
        <v>0</v>
      </c>
    </row>
    <row r="73" spans="1:17" x14ac:dyDescent="0.3">
      <c r="C73" s="29" t="s">
        <v>212</v>
      </c>
      <c r="D73" s="29"/>
      <c r="E73" s="86">
        <f>COUNTIFS(G5:G64,"SOCIO PARTICIPANTE",H5:H64,"NO")-SUM(COUNTIFS(Reporte_Actividad!G26:G33,"SOCIO PARTICIPANTE",Reporte_Actividad!H26:H33,"NO",Reporte_Actividad!J26:J33,"Anterior Ultimos 7 Días"),COUNTIFS(Reporte_Actividad!G26:G33,"SOCIO PARTICIPANTE",Reporte_Actividad!H26:H33,"NO",Reporte_Actividad!J26:J33,"Ultimos 7 Días"))</f>
        <v>0</v>
      </c>
      <c r="F73" s="138">
        <f>IF(E73=0,0,E73*Proyecto_Actividad!J14)</f>
        <v>0</v>
      </c>
    </row>
    <row r="75" spans="1:17" x14ac:dyDescent="0.3">
      <c r="C75" s="29" t="s">
        <v>70</v>
      </c>
      <c r="D75" s="29"/>
      <c r="E75" s="86">
        <f>COUNTIF(H5:H64,"NO")-SUM(COUNTIFS(Reporte_Actividad!G26:G33,"SOCIO PARTICIPANTE",Reporte_Actividad!H26:H33,"NO",Reporte_Actividad!J26:J33,"Anterior Ultimos 7 Días"),COUNTIFS(Reporte_Actividad!G26:G33,"SOCIO PARTICIPANTE",Reporte_Actividad!H26:H33,"NO",Reporte_Actividad!J26:J33,"Ultimos 7 Días"),COUNTIFS(Reporte_Actividad!G26:G33,"SOCIO NUMERO",Reporte_Actividad!H26:H33,"NO",Reporte_Actividad!J26:J33,"Anterior Ultimos 7 Días"),COUNTIFS(Reporte_Actividad!G26:G33,"SOCIO NUMERO",Reporte_Actividad!H26:H33,"NO",Reporte_Actividad!J26:J33,"Ultimos 7 Días"))</f>
        <v>0</v>
      </c>
    </row>
    <row r="76" spans="1:17" x14ac:dyDescent="0.3">
      <c r="C76" s="29" t="s">
        <v>289</v>
      </c>
      <c r="D76" s="29"/>
      <c r="E76" s="119">
        <f>IF(Proyecto_Actividad!D17&gt;0,E67+Proyecto_Actividad!C16+1,E67+Proyecto_Actividad!C16)</f>
        <v>0</v>
      </c>
    </row>
    <row r="79" spans="1:17" ht="36.6" x14ac:dyDescent="0.7">
      <c r="A79" s="206" t="s">
        <v>293</v>
      </c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</row>
    <row r="80" spans="1:17" ht="24.6" x14ac:dyDescent="0.3">
      <c r="A80" s="130" t="s">
        <v>55</v>
      </c>
      <c r="B80" s="131" t="s">
        <v>287</v>
      </c>
      <c r="C80" s="132" t="s">
        <v>92</v>
      </c>
      <c r="D80" s="132" t="s">
        <v>221</v>
      </c>
      <c r="E80" s="136" t="s">
        <v>85</v>
      </c>
      <c r="F80" s="132" t="s">
        <v>205</v>
      </c>
      <c r="G80" s="132" t="s">
        <v>56</v>
      </c>
      <c r="H80" s="132" t="s">
        <v>57</v>
      </c>
      <c r="I80" s="132"/>
      <c r="J80" s="132" t="s">
        <v>58</v>
      </c>
      <c r="K80" s="132" t="s">
        <v>59</v>
      </c>
      <c r="L80" s="132" t="s">
        <v>84</v>
      </c>
      <c r="M80" s="131" t="s">
        <v>206</v>
      </c>
      <c r="N80" s="131" t="s">
        <v>207</v>
      </c>
      <c r="O80" s="131" t="s">
        <v>288</v>
      </c>
      <c r="P80" s="169" t="s">
        <v>88</v>
      </c>
      <c r="Q80" s="170" t="s">
        <v>851</v>
      </c>
    </row>
    <row r="81" spans="1:17" x14ac:dyDescent="0.3">
      <c r="A81" s="128">
        <v>1</v>
      </c>
      <c r="B81" s="145"/>
      <c r="C81" s="146"/>
      <c r="D81" s="146"/>
      <c r="E81" s="147"/>
      <c r="F81" s="146"/>
      <c r="G81" s="129" t="str">
        <f>IF(B81="","-",IF(ISERROR(B81=VLOOKUP(B81,Socios_Numero!B$2:B$64,1,0)),"SOCIO PARTICIPANTE","SOCIO NUMERO"))</f>
        <v>-</v>
      </c>
      <c r="H81" s="149"/>
      <c r="I81" s="149"/>
      <c r="J81" s="150" t="str">
        <f>IF(AND(G81="SOCIO NUMERO",H81="SI"),Proyecto_Actividad!$G$14,IF(AND(G81="SOCIO NUMERO",H81="NO"),Proyecto_Actividad!$H$14,IF(AND(G81="SOCIO PARTICIPANTE",H81="SI"),Proyecto_Actividad!$I$14,IF(AND(G81="SOCIO PARTICIPANTE",H81="NO"),Proyecto_Actividad!$J$14,"-"))))</f>
        <v>-</v>
      </c>
      <c r="K81" s="149"/>
      <c r="L81" s="146"/>
      <c r="M81" s="151"/>
      <c r="N81" s="146"/>
      <c r="O81" s="146"/>
      <c r="P81" s="152"/>
      <c r="Q81" s="152"/>
    </row>
    <row r="82" spans="1:17" x14ac:dyDescent="0.3">
      <c r="A82" s="128">
        <v>2</v>
      </c>
      <c r="B82" s="145"/>
      <c r="C82" s="146"/>
      <c r="D82" s="146"/>
      <c r="E82" s="147"/>
      <c r="F82" s="146"/>
      <c r="G82" s="129" t="str">
        <f>IF(B82="","-",IF(ISERROR(B82=VLOOKUP(B82,Socios_Numero!B$2:B$64,1,0)),"SOCIO PARTICIPANTE","SOCIO NUMERO"))</f>
        <v>-</v>
      </c>
      <c r="H82" s="149"/>
      <c r="I82" s="149"/>
      <c r="J82" s="150" t="str">
        <f>IF(AND(G82="SOCIO NUMERO",H82="SI"),Proyecto_Actividad!$G$14,IF(AND(G82="SOCIO NUMERO",H82="NO"),Proyecto_Actividad!$H$14,IF(AND(G82="SOCIO PARTICIPANTE",H82="SI"),Proyecto_Actividad!$I$14,IF(AND(G82="SOCIO PARTICIPANTE",H82="NO"),Proyecto_Actividad!$J$14,"-"))))</f>
        <v>-</v>
      </c>
      <c r="K82" s="149"/>
      <c r="L82" s="146"/>
      <c r="M82" s="151"/>
      <c r="N82" s="146"/>
      <c r="O82" s="146"/>
      <c r="P82" s="152"/>
      <c r="Q82" s="152"/>
    </row>
    <row r="83" spans="1:17" x14ac:dyDescent="0.3">
      <c r="A83" s="128">
        <v>3</v>
      </c>
      <c r="B83" s="148"/>
      <c r="C83" s="146"/>
      <c r="D83" s="146"/>
      <c r="E83" s="147"/>
      <c r="F83" s="146"/>
      <c r="G83" s="129" t="str">
        <f>IF(B83="","-",IF(ISERROR(B83=VLOOKUP(B83,Socios_Numero!B$2:B$64,1,0)),"SOCIO PARTICIPANTE","SOCIO NUMERO"))</f>
        <v>-</v>
      </c>
      <c r="H83" s="149"/>
      <c r="I83" s="149"/>
      <c r="J83" s="150" t="str">
        <f>IF(AND(G83="SOCIO NUMERO",H83="SI"),Proyecto_Actividad!$G$14,IF(AND(G83="SOCIO NUMERO",H83="NO"),Proyecto_Actividad!$H$14,IF(AND(G83="SOCIO PARTICIPANTE",H83="SI"),Proyecto_Actividad!$I$14,IF(AND(G83="SOCIO PARTICIPANTE",H83="NO"),Proyecto_Actividad!$J$14,"-"))))</f>
        <v>-</v>
      </c>
      <c r="K83" s="149"/>
      <c r="L83" s="146"/>
      <c r="M83" s="151"/>
      <c r="N83" s="146"/>
      <c r="O83" s="146"/>
      <c r="P83" s="152"/>
      <c r="Q83" s="152"/>
    </row>
    <row r="84" spans="1:17" x14ac:dyDescent="0.3">
      <c r="A84" s="128">
        <v>4</v>
      </c>
      <c r="B84" s="148"/>
      <c r="C84" s="146"/>
      <c r="D84" s="146"/>
      <c r="E84" s="147"/>
      <c r="F84" s="146"/>
      <c r="G84" s="129" t="str">
        <f>IF(B84="","-",IF(ISERROR(B84=VLOOKUP(B84,Socios_Numero!B$2:B$64,1,0)),"SOCIO PARTICIPANTE","SOCIO NUMERO"))</f>
        <v>-</v>
      </c>
      <c r="H84" s="149"/>
      <c r="I84" s="149"/>
      <c r="J84" s="150" t="str">
        <f>IF(AND(G84="SOCIO NUMERO",H84="SI"),Proyecto_Actividad!$G$14,IF(AND(G84="SOCIO NUMERO",H84="NO"),Proyecto_Actividad!$H$14,IF(AND(G84="SOCIO PARTICIPANTE",H84="SI"),Proyecto_Actividad!$I$14,IF(AND(G84="SOCIO PARTICIPANTE",H84="NO"),Proyecto_Actividad!$J$14,"-"))))</f>
        <v>-</v>
      </c>
      <c r="K84" s="149"/>
      <c r="L84" s="146"/>
      <c r="M84" s="151"/>
      <c r="N84" s="146"/>
      <c r="O84" s="146"/>
      <c r="P84" s="152"/>
      <c r="Q84" s="152"/>
    </row>
    <row r="85" spans="1:17" x14ac:dyDescent="0.3">
      <c r="A85" s="128">
        <v>5</v>
      </c>
      <c r="B85" s="148"/>
      <c r="C85" s="146"/>
      <c r="D85" s="146"/>
      <c r="E85" s="147"/>
      <c r="F85" s="146"/>
      <c r="G85" s="129" t="str">
        <f>IF(B85="","-",IF(ISERROR(B85=VLOOKUP(B85,Socios_Numero!B$2:B$64,1,0)),"SOCIO PARTICIPANTE","SOCIO NUMERO"))</f>
        <v>-</v>
      </c>
      <c r="H85" s="149"/>
      <c r="I85" s="149"/>
      <c r="J85" s="150" t="str">
        <f>IF(AND(G85="SOCIO NUMERO",H85="SI"),Proyecto_Actividad!$G$14,IF(AND(G85="SOCIO NUMERO",H85="NO"),Proyecto_Actividad!$H$14,IF(AND(G85="SOCIO PARTICIPANTE",H85="SI"),Proyecto_Actividad!$I$14,IF(AND(G85="SOCIO PARTICIPANTE",H85="NO"),Proyecto_Actividad!$J$14,"-"))))</f>
        <v>-</v>
      </c>
      <c r="K85" s="149"/>
      <c r="L85" s="146"/>
      <c r="M85" s="151"/>
      <c r="N85" s="146"/>
      <c r="O85" s="146"/>
      <c r="P85" s="152"/>
      <c r="Q85" s="152"/>
    </row>
    <row r="86" spans="1:17" x14ac:dyDescent="0.3">
      <c r="A86" s="128">
        <v>6</v>
      </c>
      <c r="B86" s="148"/>
      <c r="C86" s="146"/>
      <c r="D86" s="146"/>
      <c r="E86" s="147"/>
      <c r="F86" s="146"/>
      <c r="G86" s="129" t="str">
        <f>IF(B86="","-",IF(ISERROR(B86=VLOOKUP(B86,Socios_Numero!B$2:B$64,1,0)),"SOCIO PARTICIPANTE","SOCIO NUMERO"))</f>
        <v>-</v>
      </c>
      <c r="H86" s="149"/>
      <c r="I86" s="149"/>
      <c r="J86" s="150" t="str">
        <f>IF(AND(G86="SOCIO NUMERO",H86="SI"),Proyecto_Actividad!$G$14,IF(AND(G86="SOCIO NUMERO",H86="NO"),Proyecto_Actividad!$H$14,IF(AND(G86="SOCIO PARTICIPANTE",H86="SI"),Proyecto_Actividad!$I$14,IF(AND(G86="SOCIO PARTICIPANTE",H86="NO"),Proyecto_Actividad!$J$14,"-"))))</f>
        <v>-</v>
      </c>
      <c r="K86" s="149"/>
      <c r="L86" s="146"/>
      <c r="M86" s="151"/>
      <c r="N86" s="146"/>
      <c r="O86" s="146"/>
      <c r="P86" s="152"/>
      <c r="Q86" s="152"/>
    </row>
    <row r="87" spans="1:17" x14ac:dyDescent="0.3">
      <c r="A87" s="128">
        <v>7</v>
      </c>
      <c r="B87" s="148"/>
      <c r="C87" s="146"/>
      <c r="D87" s="146"/>
      <c r="E87" s="147"/>
      <c r="F87" s="146"/>
      <c r="G87" s="129" t="str">
        <f>IF(B87="","-",IF(ISERROR(B87=VLOOKUP(B87,Socios_Numero!B$2:B$64,1,0)),"SOCIO PARTICIPANTE","SOCIO NUMERO"))</f>
        <v>-</v>
      </c>
      <c r="H87" s="149"/>
      <c r="I87" s="149"/>
      <c r="J87" s="150" t="str">
        <f>IF(AND(G87="SOCIO NUMERO",H87="SI"),Proyecto_Actividad!$G$14,IF(AND(G87="SOCIO NUMERO",H87="NO"),Proyecto_Actividad!$H$14,IF(AND(G87="SOCIO PARTICIPANTE",H87="SI"),Proyecto_Actividad!$I$14,IF(AND(G87="SOCIO PARTICIPANTE",H87="NO"),Proyecto_Actividad!$J$14,"-"))))</f>
        <v>-</v>
      </c>
      <c r="K87" s="149"/>
      <c r="L87" s="146"/>
      <c r="M87" s="151"/>
      <c r="N87" s="146"/>
      <c r="O87" s="146"/>
      <c r="P87" s="152"/>
      <c r="Q87" s="152"/>
    </row>
    <row r="88" spans="1:17" x14ac:dyDescent="0.3">
      <c r="A88" s="128">
        <v>8</v>
      </c>
      <c r="B88" s="148"/>
      <c r="C88" s="146"/>
      <c r="D88" s="146"/>
      <c r="E88" s="147"/>
      <c r="F88" s="146"/>
      <c r="G88" s="129" t="str">
        <f>IF(B88="","-",IF(ISERROR(B88=VLOOKUP(B88,Socios_Numero!B$2:B$64,1,0)),"SOCIO PARTICIPANTE","SOCIO NUMERO"))</f>
        <v>-</v>
      </c>
      <c r="H88" s="149"/>
      <c r="I88" s="149"/>
      <c r="J88" s="150" t="str">
        <f>IF(AND(G88="SOCIO NUMERO",H88="SI"),Proyecto_Actividad!$G$14,IF(AND(G88="SOCIO NUMERO",H88="NO"),Proyecto_Actividad!$H$14,IF(AND(G88="SOCIO PARTICIPANTE",H88="SI"),Proyecto_Actividad!$I$14,IF(AND(G88="SOCIO PARTICIPANTE",H88="NO"),Proyecto_Actividad!$J$14,"-"))))</f>
        <v>-</v>
      </c>
      <c r="K88" s="149"/>
      <c r="L88" s="146"/>
      <c r="M88" s="151"/>
      <c r="N88" s="146"/>
      <c r="O88" s="146"/>
      <c r="P88" s="152"/>
      <c r="Q88" s="152"/>
    </row>
    <row r="89" spans="1:17" x14ac:dyDescent="0.3">
      <c r="A89" s="128">
        <v>9</v>
      </c>
      <c r="B89" s="148"/>
      <c r="C89" s="146"/>
      <c r="D89" s="146"/>
      <c r="E89" s="147"/>
      <c r="F89" s="146"/>
      <c r="G89" s="129" t="str">
        <f>IF(B89="","-",IF(ISERROR(B89=VLOOKUP(B89,Socios_Numero!B$2:B$64,1,0)),"SOCIO PARTICIPANTE","SOCIO NUMERO"))</f>
        <v>-</v>
      </c>
      <c r="H89" s="149"/>
      <c r="I89" s="149"/>
      <c r="J89" s="150" t="str">
        <f>IF(AND(G89="SOCIO NUMERO",H89="SI"),Proyecto_Actividad!$G$14,IF(AND(G89="SOCIO NUMERO",H89="NO"),Proyecto_Actividad!$H$14,IF(AND(G89="SOCIO PARTICIPANTE",H89="SI"),Proyecto_Actividad!$I$14,IF(AND(G89="SOCIO PARTICIPANTE",H89="NO"),Proyecto_Actividad!$J$14,"-"))))</f>
        <v>-</v>
      </c>
      <c r="K89" s="149"/>
      <c r="L89" s="146"/>
      <c r="M89" s="151"/>
      <c r="N89" s="146"/>
      <c r="O89" s="146"/>
      <c r="P89" s="152"/>
      <c r="Q89" s="152"/>
    </row>
    <row r="90" spans="1:17" x14ac:dyDescent="0.3">
      <c r="A90" s="128">
        <v>10</v>
      </c>
      <c r="B90" s="148"/>
      <c r="C90" s="146"/>
      <c r="D90" s="146"/>
      <c r="E90" s="147"/>
      <c r="F90" s="146"/>
      <c r="G90" s="129" t="str">
        <f>IF(B90="","-",IF(ISERROR(B90=VLOOKUP(B90,Socios_Numero!B$2:B$64,1,0)),"SOCIO PARTICIPANTE","SOCIO NUMERO"))</f>
        <v>-</v>
      </c>
      <c r="H90" s="149"/>
      <c r="I90" s="149"/>
      <c r="J90" s="150" t="str">
        <f>IF(AND(G90="SOCIO NUMERO",H90="SI"),Proyecto_Actividad!$G$14,IF(AND(G90="SOCIO NUMERO",H90="NO"),Proyecto_Actividad!$H$14,IF(AND(G90="SOCIO PARTICIPANTE",H90="SI"),Proyecto_Actividad!$I$14,IF(AND(G90="SOCIO PARTICIPANTE",H90="NO"),Proyecto_Actividad!$J$14,"-"))))</f>
        <v>-</v>
      </c>
      <c r="K90" s="149"/>
      <c r="L90" s="146"/>
      <c r="M90" s="151"/>
      <c r="N90" s="146"/>
      <c r="O90" s="146"/>
      <c r="P90" s="152"/>
      <c r="Q90" s="152"/>
    </row>
    <row r="91" spans="1:17" x14ac:dyDescent="0.3">
      <c r="A91" s="128">
        <v>11</v>
      </c>
      <c r="B91" s="148"/>
      <c r="C91" s="146"/>
      <c r="D91" s="146"/>
      <c r="E91" s="147"/>
      <c r="F91" s="146"/>
      <c r="G91" s="129" t="str">
        <f>IF(B91="","-",IF(ISERROR(B91=VLOOKUP(B91,Socios_Numero!B$2:B$64,1,0)),"SOCIO PARTICIPANTE","SOCIO NUMERO"))</f>
        <v>-</v>
      </c>
      <c r="H91" s="149"/>
      <c r="I91" s="149"/>
      <c r="J91" s="150" t="str">
        <f>IF(AND(G91="SOCIO NUMERO",H91="SI"),Proyecto_Actividad!$G$14,IF(AND(G91="SOCIO NUMERO",H91="NO"),Proyecto_Actividad!$H$14,IF(AND(G91="SOCIO PARTICIPANTE",H91="SI"),Proyecto_Actividad!$I$14,IF(AND(G91="SOCIO PARTICIPANTE",H91="NO"),Proyecto_Actividad!$J$14,"-"))))</f>
        <v>-</v>
      </c>
      <c r="K91" s="149"/>
      <c r="L91" s="146"/>
      <c r="M91" s="151"/>
      <c r="N91" s="146"/>
      <c r="O91" s="146"/>
      <c r="P91" s="152"/>
      <c r="Q91" s="152"/>
    </row>
    <row r="92" spans="1:17" x14ac:dyDescent="0.3">
      <c r="A92" s="128">
        <v>12</v>
      </c>
      <c r="B92" s="148"/>
      <c r="C92" s="146"/>
      <c r="D92" s="146"/>
      <c r="E92" s="147"/>
      <c r="F92" s="146"/>
      <c r="G92" s="129" t="str">
        <f>IF(B92="","-",IF(ISERROR(B92=VLOOKUP(B92,Socios_Numero!B$2:B$64,1,0)),"SOCIO PARTICIPANTE","SOCIO NUMERO"))</f>
        <v>-</v>
      </c>
      <c r="H92" s="149"/>
      <c r="I92" s="149"/>
      <c r="J92" s="150" t="str">
        <f>IF(AND(G92="SOCIO NUMERO",H92="SI"),Proyecto_Actividad!$G$14,IF(AND(G92="SOCIO NUMERO",H92="NO"),Proyecto_Actividad!$H$14,IF(AND(G92="SOCIO PARTICIPANTE",H92="SI"),Proyecto_Actividad!$I$14,IF(AND(G92="SOCIO PARTICIPANTE",H92="NO"),Proyecto_Actividad!$J$14,"-"))))</f>
        <v>-</v>
      </c>
      <c r="K92" s="149"/>
      <c r="L92" s="146"/>
      <c r="M92" s="151"/>
      <c r="N92" s="146"/>
      <c r="O92" s="146"/>
      <c r="P92" s="152"/>
      <c r="Q92" s="152"/>
    </row>
    <row r="93" spans="1:17" x14ac:dyDescent="0.3">
      <c r="A93" s="128">
        <v>13</v>
      </c>
      <c r="B93" s="148"/>
      <c r="C93" s="146"/>
      <c r="D93" s="146"/>
      <c r="E93" s="147"/>
      <c r="F93" s="146"/>
      <c r="G93" s="129" t="str">
        <f>IF(B93="","-",IF(ISERROR(B93=VLOOKUP(B93,Socios_Numero!B$2:B$64,1,0)),"SOCIO PARTICIPANTE","SOCIO NUMERO"))</f>
        <v>-</v>
      </c>
      <c r="H93" s="149"/>
      <c r="I93" s="149"/>
      <c r="J93" s="150" t="str">
        <f>IF(AND(G93="SOCIO NUMERO",H93="SI"),Proyecto_Actividad!$G$14,IF(AND(G93="SOCIO NUMERO",H93="NO"),Proyecto_Actividad!$H$14,IF(AND(G93="SOCIO PARTICIPANTE",H93="SI"),Proyecto_Actividad!$I$14,IF(AND(G93="SOCIO PARTICIPANTE",H93="NO"),Proyecto_Actividad!$J$14,"-"))))</f>
        <v>-</v>
      </c>
      <c r="K93" s="149"/>
      <c r="L93" s="146"/>
      <c r="M93" s="151"/>
      <c r="N93" s="146"/>
      <c r="O93" s="146"/>
      <c r="P93" s="152"/>
      <c r="Q93" s="152"/>
    </row>
    <row r="94" spans="1:17" x14ac:dyDescent="0.3">
      <c r="A94" s="128">
        <v>14</v>
      </c>
      <c r="B94" s="148"/>
      <c r="C94" s="146"/>
      <c r="D94" s="146"/>
      <c r="E94" s="147"/>
      <c r="F94" s="146"/>
      <c r="G94" s="129" t="str">
        <f>IF(B94="","-",IF(ISERROR(B94=VLOOKUP(B94,Socios_Numero!B$2:B$64,1,0)),"SOCIO PARTICIPANTE","SOCIO NUMERO"))</f>
        <v>-</v>
      </c>
      <c r="H94" s="149"/>
      <c r="I94" s="149"/>
      <c r="J94" s="150" t="str">
        <f>IF(AND(G94="SOCIO NUMERO",H94="SI"),Proyecto_Actividad!$G$14,IF(AND(G94="SOCIO NUMERO",H94="NO"),Proyecto_Actividad!$H$14,IF(AND(G94="SOCIO PARTICIPANTE",H94="SI"),Proyecto_Actividad!$I$14,IF(AND(G94="SOCIO PARTICIPANTE",H94="NO"),Proyecto_Actividad!$J$14,"-"))))</f>
        <v>-</v>
      </c>
      <c r="K94" s="149"/>
      <c r="L94" s="146"/>
      <c r="M94" s="151"/>
      <c r="N94" s="146"/>
      <c r="O94" s="146"/>
      <c r="P94" s="152"/>
      <c r="Q94" s="152"/>
    </row>
    <row r="95" spans="1:17" x14ac:dyDescent="0.3">
      <c r="A95" s="128">
        <v>15</v>
      </c>
      <c r="B95" s="145"/>
      <c r="C95" s="146"/>
      <c r="D95" s="146"/>
      <c r="E95" s="147"/>
      <c r="F95" s="146"/>
      <c r="G95" s="129" t="str">
        <f>IF(B95="","-",IF(ISERROR(B95=VLOOKUP(B95,Socios_Numero!B$2:B$64,1,0)),"SOCIO PARTICIPANTE","SOCIO NUMERO"))</f>
        <v>-</v>
      </c>
      <c r="H95" s="149"/>
      <c r="I95" s="149"/>
      <c r="J95" s="150" t="str">
        <f>IF(AND(G95="SOCIO NUMERO",H95="SI"),Proyecto_Actividad!$G$14,IF(AND(G95="SOCIO NUMERO",H95="NO"),Proyecto_Actividad!$H$14,IF(AND(G95="SOCIO PARTICIPANTE",H95="SI"),Proyecto_Actividad!$I$14,IF(AND(G95="SOCIO PARTICIPANTE",H95="NO"),Proyecto_Actividad!$J$14,"-"))))</f>
        <v>-</v>
      </c>
      <c r="K95" s="149"/>
      <c r="L95" s="146"/>
      <c r="M95" s="151"/>
      <c r="N95" s="146"/>
      <c r="O95" s="146"/>
      <c r="P95" s="152"/>
    </row>
    <row r="109" spans="6:7" x14ac:dyDescent="0.3">
      <c r="F109" t="s">
        <v>60</v>
      </c>
      <c r="G109" t="s">
        <v>62</v>
      </c>
    </row>
    <row r="110" spans="6:7" x14ac:dyDescent="0.3">
      <c r="F110" t="s">
        <v>61</v>
      </c>
      <c r="G110" t="s">
        <v>63</v>
      </c>
    </row>
  </sheetData>
  <sheetProtection password="CC23" sheet="1" objects="1" scenarios="1" sort="0" autoFilter="0"/>
  <mergeCells count="3">
    <mergeCell ref="A1:E1"/>
    <mergeCell ref="A2:E2"/>
    <mergeCell ref="A79:P79"/>
  </mergeCells>
  <dataValidations count="2">
    <dataValidation type="list" allowBlank="1" showInputMessage="1" showErrorMessage="1" sqref="H81:I95 K81:K95 K5:K64 H5:I64">
      <formula1>$G$109:$G$110</formula1>
    </dataValidation>
    <dataValidation type="textLength" operator="equal" allowBlank="1" showInputMessage="1" showErrorMessage="1" errorTitle="Comprobar:" error="Introducir 9 digitos (sin puntos, sin guiones) y con el 0 delante del dni que lo necesite" sqref="B81:B95 B5:B64">
      <formula1>9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200" verticalDpi="200" r:id="rId1"/>
  <rowBreaks count="1" manualBreakCount="1">
    <brk id="58" max="16383" man="1"/>
  </rowBreaks>
  <colBreaks count="1" manualBreakCount="1">
    <brk id="5" max="1048575" man="1"/>
  </colBreaks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949DA1D-10CA-4DC2-8C24-35CC14914262}">
            <xm:f>IF(AND(B5&lt;&gt;"",ISERROR(B5=VLOOKUP(B5,ListadoParticipantes!$B$3:$B$409,1,0))),TRUE,FALSE)</xm:f>
            <x14:dxf>
              <fill>
                <patternFill>
                  <bgColor rgb="FF00B050"/>
                </patternFill>
              </fill>
            </x14:dxf>
          </x14:cfRule>
          <x14:cfRule type="expression" priority="3" id="{C007E890-285F-45A6-A085-ED4FE67376F9}">
            <xm:f>IF(B5=VLOOKUP(B5,Reporte_Actividad!$B$26:$B$33,1,0),TRUE,FALSE)</xm:f>
            <x14:dxf>
              <fill>
                <patternFill patternType="none">
                  <bgColor auto="1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</border>
            </x14:dxf>
          </x14:cfRule>
          <xm:sqref>B5:B64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workbookViewId="0">
      <selection activeCell="I9" sqref="I9"/>
    </sheetView>
  </sheetViews>
  <sheetFormatPr baseColWidth="10" defaultColWidth="11.5546875" defaultRowHeight="14.4" x14ac:dyDescent="0.3"/>
  <cols>
    <col min="1" max="1" width="12.33203125" style="14" customWidth="1"/>
    <col min="2" max="2" width="13.33203125" style="14" customWidth="1"/>
    <col min="3" max="3" width="13.6640625" style="14" customWidth="1"/>
    <col min="4" max="4" width="12.88671875" style="14" customWidth="1"/>
    <col min="5" max="5" width="11.33203125" style="14" customWidth="1"/>
    <col min="6" max="6" width="18.33203125" style="14" customWidth="1"/>
    <col min="7" max="7" width="13.21875" style="14" customWidth="1"/>
    <col min="8" max="8" width="12.44140625" style="14" customWidth="1"/>
    <col min="9" max="9" width="11.44140625" style="14" customWidth="1"/>
    <col min="10" max="10" width="15.5546875" style="14" customWidth="1"/>
    <col min="11" max="11" width="11.5546875" style="14"/>
    <col min="12" max="12" width="20.5546875" style="14" customWidth="1"/>
    <col min="13" max="16384" width="11.5546875" style="14"/>
  </cols>
  <sheetData>
    <row r="1" spans="1:10" x14ac:dyDescent="0.3">
      <c r="A1" s="202" t="s">
        <v>899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x14ac:dyDescent="0.3">
      <c r="A2" s="203" t="s">
        <v>292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x14ac:dyDescent="0.3">
      <c r="A3" s="30" t="s">
        <v>28</v>
      </c>
      <c r="B3" s="30"/>
      <c r="C3" s="31" t="s">
        <v>83</v>
      </c>
    </row>
    <row r="5" spans="1:10" x14ac:dyDescent="0.3">
      <c r="A5" s="32" t="s">
        <v>26</v>
      </c>
      <c r="B5" s="80">
        <f>Proyecto_Actividad!B5</f>
        <v>0</v>
      </c>
      <c r="C5" s="32" t="s">
        <v>27</v>
      </c>
      <c r="D5" s="59">
        <f>Proyecto_Actividad!D5</f>
        <v>0</v>
      </c>
      <c r="F5" s="49" t="s">
        <v>29</v>
      </c>
      <c r="G5" s="81">
        <f>Proyecto_Actividad!G5</f>
        <v>0</v>
      </c>
      <c r="H5" s="60"/>
      <c r="I5" s="61"/>
      <c r="J5" s="62"/>
    </row>
    <row r="6" spans="1:10" x14ac:dyDescent="0.3">
      <c r="F6" s="49" t="s">
        <v>30</v>
      </c>
      <c r="G6" s="82">
        <f>Proyecto_Actividad!G6</f>
        <v>0</v>
      </c>
      <c r="H6" s="63"/>
    </row>
    <row r="7" spans="1:10" x14ac:dyDescent="0.3">
      <c r="A7" s="30" t="s">
        <v>43</v>
      </c>
      <c r="B7" s="30"/>
      <c r="C7" s="30"/>
    </row>
    <row r="8" spans="1:10" x14ac:dyDescent="0.3">
      <c r="A8" s="55" t="s">
        <v>13</v>
      </c>
      <c r="B8" s="55" t="s">
        <v>23</v>
      </c>
      <c r="C8" s="55" t="s">
        <v>24</v>
      </c>
      <c r="D8" s="55" t="s">
        <v>16</v>
      </c>
      <c r="G8" s="201" t="s">
        <v>290</v>
      </c>
      <c r="H8" s="201"/>
      <c r="I8" s="201"/>
    </row>
    <row r="9" spans="1:10" x14ac:dyDescent="0.3">
      <c r="A9" s="33" t="s">
        <v>20</v>
      </c>
      <c r="B9" s="34">
        <v>0.18</v>
      </c>
      <c r="C9" s="80">
        <f>Proyecto_Actividad!C9</f>
        <v>0</v>
      </c>
      <c r="D9" s="27">
        <f>IF(C9&gt;=278,50,B9*C9)</f>
        <v>0</v>
      </c>
      <c r="G9" s="85">
        <f>'Listado Participantes'!E67</f>
        <v>0</v>
      </c>
      <c r="H9" s="64" t="s">
        <v>82</v>
      </c>
      <c r="I9" s="56"/>
    </row>
    <row r="10" spans="1:10" x14ac:dyDescent="0.3">
      <c r="A10" s="33" t="s">
        <v>21</v>
      </c>
      <c r="B10" s="34">
        <v>12</v>
      </c>
      <c r="C10" s="80">
        <f>Proyecto_Actividad!C10</f>
        <v>0</v>
      </c>
      <c r="D10" s="27">
        <f>B10*C10</f>
        <v>0</v>
      </c>
    </row>
    <row r="11" spans="1:10" x14ac:dyDescent="0.3">
      <c r="B11" s="17" t="s">
        <v>25</v>
      </c>
      <c r="C11" s="17"/>
      <c r="D11" s="25">
        <f>SUM(D9:D10)</f>
        <v>0</v>
      </c>
    </row>
    <row r="12" spans="1:10" x14ac:dyDescent="0.3">
      <c r="G12" s="201" t="s">
        <v>32</v>
      </c>
      <c r="H12" s="201"/>
      <c r="I12" s="201"/>
      <c r="J12" s="201"/>
    </row>
    <row r="13" spans="1:10" ht="28.8" x14ac:dyDescent="0.3">
      <c r="A13" s="37" t="s">
        <v>19</v>
      </c>
      <c r="B13" s="55"/>
      <c r="C13" s="39" t="s">
        <v>220</v>
      </c>
      <c r="D13" s="38" t="s">
        <v>37</v>
      </c>
      <c r="G13" s="39" t="s">
        <v>48</v>
      </c>
      <c r="H13" s="39" t="s">
        <v>49</v>
      </c>
      <c r="I13" s="39" t="s">
        <v>213</v>
      </c>
      <c r="J13" s="39" t="s">
        <v>214</v>
      </c>
    </row>
    <row r="14" spans="1:10" x14ac:dyDescent="0.3">
      <c r="A14" s="33" t="s">
        <v>14</v>
      </c>
      <c r="B14" s="33">
        <f>Proyecto_Actividad!B14</f>
        <v>0</v>
      </c>
      <c r="C14" s="80">
        <f>Proyecto_Actividad!C14</f>
        <v>0</v>
      </c>
      <c r="D14" s="54">
        <f>Proyecto_Actividad!D14</f>
        <v>0</v>
      </c>
      <c r="G14" s="22" t="str">
        <f>Proyecto_Actividad!G14</f>
        <v>-</v>
      </c>
      <c r="H14" s="22" t="str">
        <f>Proyecto_Actividad!H14</f>
        <v>-</v>
      </c>
      <c r="I14" s="34" t="str">
        <f>Proyecto_Actividad!I14</f>
        <v>-</v>
      </c>
      <c r="J14" s="34" t="str">
        <f>Proyecto_Actividad!J14</f>
        <v>-</v>
      </c>
    </row>
    <row r="15" spans="1:10" x14ac:dyDescent="0.3">
      <c r="A15" s="33" t="s">
        <v>35</v>
      </c>
      <c r="B15" s="33"/>
      <c r="C15" s="83">
        <f>Proyecto_Actividad!C15</f>
        <v>0</v>
      </c>
      <c r="D15" s="33"/>
      <c r="F15" s="65" t="s">
        <v>68</v>
      </c>
      <c r="G15" s="86">
        <f>'Listado Participantes'!E70</f>
        <v>0</v>
      </c>
      <c r="H15" s="86">
        <f>'Listado Participantes'!E71</f>
        <v>0</v>
      </c>
      <c r="I15" s="86">
        <f>'Listado Participantes'!E72</f>
        <v>0</v>
      </c>
      <c r="J15" s="86">
        <f>'Listado Participantes'!E73</f>
        <v>0</v>
      </c>
    </row>
    <row r="16" spans="1:10" x14ac:dyDescent="0.3">
      <c r="A16" s="33" t="s">
        <v>36</v>
      </c>
      <c r="B16" s="33"/>
      <c r="C16" s="80">
        <f>Proyecto_Actividad!C16</f>
        <v>0</v>
      </c>
      <c r="D16" s="22">
        <f>C15*C16</f>
        <v>0</v>
      </c>
    </row>
    <row r="17" spans="1:12" customFormat="1" x14ac:dyDescent="0.3">
      <c r="A17" s="58" t="s">
        <v>209</v>
      </c>
      <c r="B17" s="10"/>
      <c r="C17" s="10"/>
      <c r="D17" s="110">
        <f>Proyecto_Actividad!D17</f>
        <v>0</v>
      </c>
    </row>
    <row r="18" spans="1:12" x14ac:dyDescent="0.3">
      <c r="A18" s="33" t="s">
        <v>210</v>
      </c>
      <c r="B18" s="33"/>
      <c r="C18" s="33"/>
      <c r="D18" s="84">
        <f>Proyecto_Actividad!D18</f>
        <v>0</v>
      </c>
    </row>
    <row r="19" spans="1:12" x14ac:dyDescent="0.3">
      <c r="B19" s="109" t="s">
        <v>33</v>
      </c>
      <c r="C19" s="109"/>
      <c r="D19" s="24">
        <f>SUM(D14:D18)</f>
        <v>0</v>
      </c>
      <c r="F19" s="66" t="s">
        <v>67</v>
      </c>
      <c r="G19" s="110">
        <f>'Listado Participantes'!H67</f>
        <v>0</v>
      </c>
    </row>
    <row r="20" spans="1:12" x14ac:dyDescent="0.3">
      <c r="F20" s="66" t="s">
        <v>71</v>
      </c>
      <c r="G20" s="57"/>
      <c r="H20" s="67" t="s">
        <v>291</v>
      </c>
    </row>
    <row r="21" spans="1:12" x14ac:dyDescent="0.3">
      <c r="B21" s="17" t="s">
        <v>38</v>
      </c>
      <c r="C21" s="17"/>
      <c r="D21" s="25">
        <f>D11+D19</f>
        <v>0</v>
      </c>
      <c r="F21" s="66" t="s">
        <v>298</v>
      </c>
      <c r="G21" s="110">
        <f>K35</f>
        <v>0</v>
      </c>
      <c r="H21" s="22"/>
    </row>
    <row r="23" spans="1:12" ht="21" x14ac:dyDescent="0.4">
      <c r="A23" s="215" t="s">
        <v>297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</row>
    <row r="25" spans="1:12" ht="29.4" customHeight="1" x14ac:dyDescent="0.3">
      <c r="A25" s="130" t="s">
        <v>55</v>
      </c>
      <c r="B25" s="131" t="s">
        <v>287</v>
      </c>
      <c r="C25" s="132" t="s">
        <v>92</v>
      </c>
      <c r="D25" s="132" t="s">
        <v>221</v>
      </c>
      <c r="E25" s="136" t="s">
        <v>85</v>
      </c>
      <c r="F25" s="132" t="s">
        <v>205</v>
      </c>
      <c r="G25" s="132" t="s">
        <v>56</v>
      </c>
      <c r="H25" s="132" t="s">
        <v>57</v>
      </c>
      <c r="I25" s="132" t="s">
        <v>58</v>
      </c>
      <c r="J25" s="139" t="s">
        <v>295</v>
      </c>
      <c r="K25" s="140" t="s">
        <v>294</v>
      </c>
      <c r="L25" s="139" t="s">
        <v>296</v>
      </c>
    </row>
    <row r="26" spans="1:12" x14ac:dyDescent="0.3">
      <c r="A26" s="142">
        <v>1</v>
      </c>
      <c r="B26" s="155"/>
      <c r="C26" s="157" t="str">
        <f t="shared" ref="C26:C33" si="0">IF(B26="","",VLOOKUP(B26,Listadodni,2,0))</f>
        <v/>
      </c>
      <c r="D26" s="157" t="str">
        <f t="shared" ref="D26:D33" si="1">IF(B26="","",VLOOKUP(B26,Listadodni,3,0))</f>
        <v/>
      </c>
      <c r="E26" s="187" t="str">
        <f t="shared" ref="E26:E33" si="2">IF(B26="","",VLOOKUP(B26,Listadodni,4,0))</f>
        <v/>
      </c>
      <c r="F26" s="157" t="str">
        <f t="shared" ref="F26:F33" si="3">IF(B26="","",VLOOKUP(B26,Listadodni,5,0))</f>
        <v/>
      </c>
      <c r="G26" s="157" t="str">
        <f t="shared" ref="G26:G33" si="4">IF(B26="","",VLOOKUP(B26,Listadodni,6,0))</f>
        <v/>
      </c>
      <c r="H26" s="158" t="str">
        <f t="shared" ref="H26:H33" si="5">IF(B26="","",VLOOKUP(B26,Listadodni,7,0))</f>
        <v/>
      </c>
      <c r="I26" s="159" t="str">
        <f t="shared" ref="I26:I33" si="6">IF(B26="","",VLOOKUP(B26,Listadodni,8,0))</f>
        <v/>
      </c>
      <c r="J26" s="156"/>
      <c r="K26" s="159">
        <f>IF(J26="",0,IF(J26="Ultimos 7 Días",I26*E$36,IF(J26="Anterior Ultimos 7 Días",I26*E$35,IF(J26="Sin Devolución",0,0))))</f>
        <v>0</v>
      </c>
      <c r="L26" s="156"/>
    </row>
    <row r="27" spans="1:12" x14ac:dyDescent="0.3">
      <c r="A27" s="142">
        <v>2</v>
      </c>
      <c r="B27" s="155"/>
      <c r="C27" s="157" t="str">
        <f t="shared" si="0"/>
        <v/>
      </c>
      <c r="D27" s="157" t="str">
        <f t="shared" si="1"/>
        <v/>
      </c>
      <c r="E27" s="187" t="str">
        <f t="shared" si="2"/>
        <v/>
      </c>
      <c r="F27" s="157" t="str">
        <f t="shared" si="3"/>
        <v/>
      </c>
      <c r="G27" s="157" t="str">
        <f t="shared" si="4"/>
        <v/>
      </c>
      <c r="H27" s="158" t="str">
        <f t="shared" si="5"/>
        <v/>
      </c>
      <c r="I27" s="159" t="str">
        <f t="shared" si="6"/>
        <v/>
      </c>
      <c r="J27" s="156"/>
      <c r="K27" s="159">
        <f t="shared" ref="K27:K33" si="7">IF(J27="",0,IF(J27="Ultimos 7 Días",I27*E$36,IF(J27="Anterior Ultimos 7 Días",I27*E$35,IF(J27="Sin Devolución",0,0))))</f>
        <v>0</v>
      </c>
      <c r="L27" s="156"/>
    </row>
    <row r="28" spans="1:12" x14ac:dyDescent="0.3">
      <c r="A28" s="142">
        <v>3</v>
      </c>
      <c r="B28" s="155"/>
      <c r="C28" s="157" t="str">
        <f t="shared" si="0"/>
        <v/>
      </c>
      <c r="D28" s="157" t="str">
        <f t="shared" si="1"/>
        <v/>
      </c>
      <c r="E28" s="187" t="str">
        <f t="shared" si="2"/>
        <v/>
      </c>
      <c r="F28" s="157" t="str">
        <f t="shared" si="3"/>
        <v/>
      </c>
      <c r="G28" s="157" t="str">
        <f t="shared" si="4"/>
        <v/>
      </c>
      <c r="H28" s="158" t="str">
        <f t="shared" si="5"/>
        <v/>
      </c>
      <c r="I28" s="159" t="str">
        <f t="shared" si="6"/>
        <v/>
      </c>
      <c r="J28" s="156"/>
      <c r="K28" s="159">
        <f t="shared" si="7"/>
        <v>0</v>
      </c>
      <c r="L28" s="156"/>
    </row>
    <row r="29" spans="1:12" x14ac:dyDescent="0.3">
      <c r="A29" s="142">
        <v>4</v>
      </c>
      <c r="B29" s="155"/>
      <c r="C29" s="157" t="str">
        <f t="shared" si="0"/>
        <v/>
      </c>
      <c r="D29" s="157" t="str">
        <f t="shared" si="1"/>
        <v/>
      </c>
      <c r="E29" s="187" t="str">
        <f t="shared" si="2"/>
        <v/>
      </c>
      <c r="F29" s="157" t="str">
        <f t="shared" si="3"/>
        <v/>
      </c>
      <c r="G29" s="157" t="str">
        <f t="shared" si="4"/>
        <v/>
      </c>
      <c r="H29" s="158" t="str">
        <f t="shared" si="5"/>
        <v/>
      </c>
      <c r="I29" s="159" t="str">
        <f t="shared" si="6"/>
        <v/>
      </c>
      <c r="J29" s="156"/>
      <c r="K29" s="159">
        <f t="shared" si="7"/>
        <v>0</v>
      </c>
      <c r="L29" s="156"/>
    </row>
    <row r="30" spans="1:12" x14ac:dyDescent="0.3">
      <c r="A30" s="142">
        <v>5</v>
      </c>
      <c r="B30" s="155"/>
      <c r="C30" s="157" t="str">
        <f t="shared" si="0"/>
        <v/>
      </c>
      <c r="D30" s="157" t="str">
        <f t="shared" si="1"/>
        <v/>
      </c>
      <c r="E30" s="187" t="str">
        <f t="shared" si="2"/>
        <v/>
      </c>
      <c r="F30" s="157" t="str">
        <f t="shared" si="3"/>
        <v/>
      </c>
      <c r="G30" s="157" t="str">
        <f t="shared" si="4"/>
        <v/>
      </c>
      <c r="H30" s="158" t="str">
        <f t="shared" si="5"/>
        <v/>
      </c>
      <c r="I30" s="159" t="str">
        <f t="shared" si="6"/>
        <v/>
      </c>
      <c r="J30" s="156"/>
      <c r="K30" s="159">
        <f t="shared" si="7"/>
        <v>0</v>
      </c>
      <c r="L30" s="156"/>
    </row>
    <row r="31" spans="1:12" x14ac:dyDescent="0.3">
      <c r="A31" s="142">
        <v>6</v>
      </c>
      <c r="B31" s="155"/>
      <c r="C31" s="157" t="str">
        <f t="shared" si="0"/>
        <v/>
      </c>
      <c r="D31" s="157" t="str">
        <f t="shared" si="1"/>
        <v/>
      </c>
      <c r="E31" s="187" t="str">
        <f t="shared" si="2"/>
        <v/>
      </c>
      <c r="F31" s="157" t="str">
        <f t="shared" si="3"/>
        <v/>
      </c>
      <c r="G31" s="157" t="str">
        <f t="shared" si="4"/>
        <v/>
      </c>
      <c r="H31" s="158" t="str">
        <f t="shared" si="5"/>
        <v/>
      </c>
      <c r="I31" s="159" t="str">
        <f t="shared" si="6"/>
        <v/>
      </c>
      <c r="J31" s="156"/>
      <c r="K31" s="159">
        <f t="shared" si="7"/>
        <v>0</v>
      </c>
      <c r="L31" s="156"/>
    </row>
    <row r="32" spans="1:12" x14ac:dyDescent="0.3">
      <c r="A32" s="142">
        <v>7</v>
      </c>
      <c r="B32" s="155"/>
      <c r="C32" s="157" t="str">
        <f t="shared" si="0"/>
        <v/>
      </c>
      <c r="D32" s="157" t="str">
        <f t="shared" si="1"/>
        <v/>
      </c>
      <c r="E32" s="187" t="str">
        <f t="shared" si="2"/>
        <v/>
      </c>
      <c r="F32" s="157" t="str">
        <f t="shared" si="3"/>
        <v/>
      </c>
      <c r="G32" s="157" t="str">
        <f t="shared" si="4"/>
        <v/>
      </c>
      <c r="H32" s="158" t="str">
        <f t="shared" si="5"/>
        <v/>
      </c>
      <c r="I32" s="159" t="str">
        <f t="shared" si="6"/>
        <v/>
      </c>
      <c r="J32" s="156"/>
      <c r="K32" s="159">
        <f t="shared" si="7"/>
        <v>0</v>
      </c>
      <c r="L32" s="156"/>
    </row>
    <row r="33" spans="1:12" x14ac:dyDescent="0.3">
      <c r="A33" s="142">
        <v>8</v>
      </c>
      <c r="B33" s="155"/>
      <c r="C33" s="157" t="str">
        <f t="shared" si="0"/>
        <v/>
      </c>
      <c r="D33" s="157" t="str">
        <f t="shared" si="1"/>
        <v/>
      </c>
      <c r="E33" s="187" t="str">
        <f t="shared" si="2"/>
        <v/>
      </c>
      <c r="F33" s="157" t="str">
        <f t="shared" si="3"/>
        <v/>
      </c>
      <c r="G33" s="157" t="str">
        <f t="shared" si="4"/>
        <v/>
      </c>
      <c r="H33" s="158" t="str">
        <f t="shared" si="5"/>
        <v/>
      </c>
      <c r="I33" s="159" t="str">
        <f t="shared" si="6"/>
        <v/>
      </c>
      <c r="J33" s="156"/>
      <c r="K33" s="159">
        <f t="shared" si="7"/>
        <v>0</v>
      </c>
      <c r="L33" s="156"/>
    </row>
    <row r="35" spans="1:12" x14ac:dyDescent="0.3">
      <c r="B35" s="115" t="s">
        <v>300</v>
      </c>
      <c r="C35" s="33" t="s">
        <v>302</v>
      </c>
      <c r="D35" s="33"/>
      <c r="E35" s="144">
        <v>0.75</v>
      </c>
      <c r="F35" s="33" t="s">
        <v>72</v>
      </c>
      <c r="I35" s="143" t="s">
        <v>299</v>
      </c>
      <c r="J35" s="122"/>
      <c r="K35" s="154">
        <f>SUM(K26:K33)</f>
        <v>0</v>
      </c>
    </row>
    <row r="36" spans="1:12" x14ac:dyDescent="0.3">
      <c r="B36" s="75"/>
      <c r="C36" s="72" t="s">
        <v>301</v>
      </c>
      <c r="D36" s="73"/>
      <c r="E36" s="144">
        <v>0.5</v>
      </c>
      <c r="F36" s="33" t="s">
        <v>72</v>
      </c>
    </row>
    <row r="37" spans="1:12" x14ac:dyDescent="0.3">
      <c r="B37" s="33"/>
      <c r="C37" s="33" t="s">
        <v>303</v>
      </c>
      <c r="D37" s="33"/>
      <c r="E37" s="162"/>
      <c r="F37" s="33"/>
    </row>
    <row r="39" spans="1:12" x14ac:dyDescent="0.3">
      <c r="B39" s="207" t="s">
        <v>76</v>
      </c>
      <c r="C39" s="208"/>
      <c r="D39" s="208"/>
      <c r="E39" s="208"/>
      <c r="F39" s="208"/>
      <c r="G39" s="208"/>
      <c r="H39" s="208"/>
      <c r="I39" s="209"/>
    </row>
    <row r="40" spans="1:12" x14ac:dyDescent="0.3">
      <c r="B40" s="210" t="s">
        <v>46</v>
      </c>
      <c r="C40" s="211"/>
      <c r="D40" s="211"/>
      <c r="E40" s="13"/>
      <c r="F40" s="13"/>
      <c r="G40" s="212" t="s">
        <v>47</v>
      </c>
      <c r="H40" s="213"/>
      <c r="I40" s="214"/>
    </row>
    <row r="41" spans="1:12" x14ac:dyDescent="0.3">
      <c r="B41" s="68" t="s">
        <v>77</v>
      </c>
      <c r="C41" s="68"/>
      <c r="D41" s="87">
        <f>D11</f>
        <v>0</v>
      </c>
      <c r="E41" s="13"/>
      <c r="F41" s="13"/>
      <c r="G41" s="33" t="s">
        <v>78</v>
      </c>
      <c r="H41" s="33"/>
      <c r="I41" s="22">
        <f>I9*C15</f>
        <v>0</v>
      </c>
    </row>
    <row r="42" spans="1:12" x14ac:dyDescent="0.3">
      <c r="B42" s="69" t="s">
        <v>69</v>
      </c>
      <c r="C42" s="70"/>
      <c r="D42" s="71"/>
      <c r="E42" s="13"/>
      <c r="F42" s="13"/>
      <c r="G42" s="33" t="s">
        <v>79</v>
      </c>
      <c r="H42" s="33"/>
      <c r="I42" s="110">
        <f>H15*Proyecto_Actividad!H16+Reporte_Actividad!J15*Proyecto_Actividad!H16</f>
        <v>0</v>
      </c>
    </row>
    <row r="43" spans="1:12" x14ac:dyDescent="0.3">
      <c r="B43" s="72" t="s">
        <v>73</v>
      </c>
      <c r="C43" s="73"/>
      <c r="D43" s="111">
        <f>D14</f>
        <v>0</v>
      </c>
      <c r="E43" s="13"/>
      <c r="F43" s="13"/>
      <c r="G43" s="33" t="s">
        <v>215</v>
      </c>
      <c r="H43" s="33"/>
      <c r="I43" s="110">
        <f>I15*3+J15*3</f>
        <v>0</v>
      </c>
    </row>
    <row r="44" spans="1:12" x14ac:dyDescent="0.3">
      <c r="B44" s="74" t="s">
        <v>74</v>
      </c>
      <c r="C44" s="74"/>
      <c r="D44" s="22">
        <f>I9*C15+C16*C15+D17</f>
        <v>0</v>
      </c>
      <c r="E44" s="13"/>
      <c r="F44" s="13"/>
      <c r="G44" s="58" t="s">
        <v>87</v>
      </c>
      <c r="H44" s="33"/>
      <c r="I44" s="22">
        <f>I45-SUM(I41:I43)</f>
        <v>0</v>
      </c>
    </row>
    <row r="45" spans="1:12" x14ac:dyDescent="0.3">
      <c r="B45" s="75" t="s">
        <v>75</v>
      </c>
      <c r="C45" s="76"/>
      <c r="D45" s="112">
        <f>H15*1.9+J15*1.9</f>
        <v>0</v>
      </c>
      <c r="E45" s="13"/>
      <c r="F45" s="13"/>
      <c r="G45" s="13"/>
      <c r="H45" s="66" t="s">
        <v>81</v>
      </c>
      <c r="I45" s="114">
        <f>G19</f>
        <v>0</v>
      </c>
    </row>
    <row r="46" spans="1:12" x14ac:dyDescent="0.3">
      <c r="B46" s="77"/>
      <c r="C46" s="66" t="s">
        <v>81</v>
      </c>
      <c r="D46" s="113">
        <f>D41+D43+D44+D45</f>
        <v>0</v>
      </c>
      <c r="E46" s="13"/>
      <c r="F46" s="13"/>
      <c r="G46" s="13"/>
      <c r="H46" s="13"/>
      <c r="I46" s="78"/>
    </row>
    <row r="47" spans="1:12" x14ac:dyDescent="0.3">
      <c r="B47" s="77"/>
      <c r="C47" s="13"/>
      <c r="D47" s="13"/>
      <c r="E47" s="13"/>
      <c r="F47" s="13"/>
      <c r="G47" s="13"/>
      <c r="H47" s="17" t="s">
        <v>298</v>
      </c>
      <c r="I47" s="153">
        <f>K35</f>
        <v>0</v>
      </c>
    </row>
    <row r="48" spans="1:12" x14ac:dyDescent="0.3">
      <c r="B48" s="77"/>
      <c r="C48" s="13"/>
      <c r="D48" s="207" t="s">
        <v>80</v>
      </c>
      <c r="E48" s="208"/>
      <c r="F48" s="209"/>
      <c r="G48" s="13"/>
      <c r="H48" s="13"/>
      <c r="I48" s="78"/>
    </row>
    <row r="49" spans="1:10" x14ac:dyDescent="0.3">
      <c r="B49" s="72"/>
      <c r="C49" s="79"/>
      <c r="D49" s="115"/>
      <c r="E49" s="116"/>
      <c r="F49" s="117">
        <f>I45-D46-K35</f>
        <v>0</v>
      </c>
      <c r="G49" s="79"/>
      <c r="H49" s="79"/>
      <c r="I49" s="73"/>
    </row>
    <row r="51" spans="1:10" ht="15" thickBot="1" x14ac:dyDescent="0.35"/>
    <row r="52" spans="1:10" x14ac:dyDescent="0.3">
      <c r="A52" s="88" t="s">
        <v>53</v>
      </c>
      <c r="B52" s="88"/>
      <c r="C52" s="89"/>
      <c r="D52" s="90"/>
      <c r="E52" s="90"/>
      <c r="F52" s="90"/>
      <c r="G52" s="90"/>
      <c r="H52" s="90"/>
      <c r="I52" s="90"/>
      <c r="J52" s="91"/>
    </row>
    <row r="53" spans="1:10" x14ac:dyDescent="0.3">
      <c r="C53" s="92"/>
      <c r="D53" s="93"/>
      <c r="E53" s="93"/>
      <c r="F53" s="93"/>
      <c r="G53" s="93"/>
      <c r="H53" s="93"/>
      <c r="I53" s="93"/>
      <c r="J53" s="94"/>
    </row>
    <row r="54" spans="1:10" x14ac:dyDescent="0.3">
      <c r="C54" s="92"/>
      <c r="D54" s="93"/>
      <c r="E54" s="93"/>
      <c r="F54" s="93"/>
      <c r="G54" s="93"/>
      <c r="H54" s="93"/>
      <c r="I54" s="93"/>
      <c r="J54" s="94"/>
    </row>
    <row r="55" spans="1:10" x14ac:dyDescent="0.3">
      <c r="C55" s="92"/>
      <c r="D55" s="93"/>
      <c r="E55" s="93"/>
      <c r="F55" s="93"/>
      <c r="G55" s="93"/>
      <c r="H55" s="93"/>
      <c r="I55" s="93"/>
      <c r="J55" s="94"/>
    </row>
    <row r="56" spans="1:10" ht="15" thickBot="1" x14ac:dyDescent="0.35">
      <c r="C56" s="95"/>
      <c r="D56" s="96"/>
      <c r="E56" s="96"/>
      <c r="F56" s="96"/>
      <c r="G56" s="96"/>
      <c r="H56" s="96"/>
      <c r="I56" s="96"/>
      <c r="J56" s="97"/>
    </row>
  </sheetData>
  <sheetProtection password="CC23" sheet="1" objects="1" scenarios="1"/>
  <dataConsolidate/>
  <mergeCells count="9">
    <mergeCell ref="A1:J1"/>
    <mergeCell ref="A2:J2"/>
    <mergeCell ref="G8:I8"/>
    <mergeCell ref="G12:J12"/>
    <mergeCell ref="D48:F48"/>
    <mergeCell ref="B40:D40"/>
    <mergeCell ref="G40:I40"/>
    <mergeCell ref="B39:I39"/>
    <mergeCell ref="A23:L23"/>
  </mergeCells>
  <dataValidations count="2">
    <dataValidation type="list" allowBlank="1" showInputMessage="1" showErrorMessage="1" sqref="C17">
      <formula1>Monitor</formula1>
    </dataValidation>
    <dataValidation type="list" allowBlank="1" showInputMessage="1" showErrorMessage="1" sqref="J26:J33">
      <formula1>Bajas</formula1>
    </dataValidation>
  </dataValidations>
  <pageMargins left="0.7" right="0.7" top="0.75" bottom="0.75" header="0.3" footer="0.3"/>
  <pageSetup orientation="landscape" horizontalDpi="200" verticalDpi="200" copies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'Listado Participantes'!$B$5:$B$64</xm:f>
          </x14:formula1>
          <xm:sqref>B26:B33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I1" workbookViewId="0">
      <selection activeCell="J5" sqref="J5"/>
    </sheetView>
  </sheetViews>
  <sheetFormatPr baseColWidth="10" defaultRowHeight="14.4" x14ac:dyDescent="0.3"/>
  <cols>
    <col min="1" max="1" width="55.88671875" customWidth="1"/>
    <col min="2" max="2" width="48.5546875" bestFit="1" customWidth="1"/>
    <col min="3" max="3" width="42.6640625" customWidth="1"/>
    <col min="4" max="4" width="63.88671875" bestFit="1" customWidth="1"/>
    <col min="5" max="5" width="57.6640625" bestFit="1" customWidth="1"/>
    <col min="6" max="6" width="56.6640625" bestFit="1" customWidth="1"/>
    <col min="7" max="7" width="26.5546875" bestFit="1" customWidth="1"/>
    <col min="8" max="8" width="45.88671875" bestFit="1" customWidth="1"/>
    <col min="9" max="9" width="63.6640625" bestFit="1" customWidth="1"/>
    <col min="10" max="10" width="41.3320312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7" t="s">
        <v>900</v>
      </c>
      <c r="B2" s="7" t="s">
        <v>902</v>
      </c>
      <c r="C2" s="7" t="s">
        <v>904</v>
      </c>
      <c r="D2" s="7" t="s">
        <v>907</v>
      </c>
      <c r="E2" s="7" t="s">
        <v>909</v>
      </c>
      <c r="F2" s="12" t="s">
        <v>911</v>
      </c>
      <c r="G2" s="12" t="s">
        <v>913</v>
      </c>
      <c r="H2" s="12" t="s">
        <v>914</v>
      </c>
      <c r="I2" s="12" t="s">
        <v>917</v>
      </c>
      <c r="J2" s="12" t="s">
        <v>919</v>
      </c>
    </row>
    <row r="3" spans="1:10" x14ac:dyDescent="0.3">
      <c r="A3" s="7" t="s">
        <v>901</v>
      </c>
      <c r="B3" s="7" t="s">
        <v>903</v>
      </c>
      <c r="C3" s="7" t="s">
        <v>905</v>
      </c>
      <c r="D3" s="7" t="s">
        <v>908</v>
      </c>
      <c r="E3" s="7" t="s">
        <v>910</v>
      </c>
      <c r="F3" s="12" t="s">
        <v>912</v>
      </c>
      <c r="G3" s="12"/>
      <c r="H3" s="12" t="s">
        <v>915</v>
      </c>
      <c r="I3" s="12" t="s">
        <v>918</v>
      </c>
      <c r="J3" s="189" t="s">
        <v>920</v>
      </c>
    </row>
    <row r="4" spans="1:10" x14ac:dyDescent="0.3">
      <c r="A4" s="7"/>
      <c r="B4" s="7"/>
      <c r="C4" s="7" t="s">
        <v>906</v>
      </c>
      <c r="D4" s="7"/>
      <c r="E4" s="7"/>
      <c r="H4" s="12" t="s">
        <v>916</v>
      </c>
      <c r="I4" s="12"/>
      <c r="J4" s="12" t="s">
        <v>45</v>
      </c>
    </row>
    <row r="5" spans="1:10" x14ac:dyDescent="0.3">
      <c r="B5" s="7"/>
      <c r="C5" s="7"/>
      <c r="D5" s="7"/>
      <c r="E5" s="7"/>
    </row>
    <row r="6" spans="1:10" x14ac:dyDescent="0.3">
      <c r="B6" s="7"/>
      <c r="D6" s="7"/>
      <c r="E6" s="7"/>
    </row>
    <row r="7" spans="1:10" x14ac:dyDescent="0.3">
      <c r="E7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2" sqref="A2"/>
    </sheetView>
  </sheetViews>
  <sheetFormatPr baseColWidth="10" defaultRowHeight="14.4" x14ac:dyDescent="0.3"/>
  <cols>
    <col min="1" max="1" width="27.109375" customWidth="1"/>
  </cols>
  <sheetData>
    <row r="1" spans="1:1" x14ac:dyDescent="0.3">
      <c r="A1" s="8" t="s">
        <v>10</v>
      </c>
    </row>
    <row r="2" spans="1:1" x14ac:dyDescent="0.3">
      <c r="A2" s="7" t="s">
        <v>928</v>
      </c>
    </row>
    <row r="3" spans="1:1" x14ac:dyDescent="0.3">
      <c r="A3" s="7" t="s">
        <v>929</v>
      </c>
    </row>
    <row r="4" spans="1:1" x14ac:dyDescent="0.3">
      <c r="A4" s="7" t="s">
        <v>930</v>
      </c>
    </row>
    <row r="5" spans="1:1" x14ac:dyDescent="0.3">
      <c r="A5" s="7" t="s">
        <v>1780</v>
      </c>
    </row>
    <row r="6" spans="1:1" x14ac:dyDescent="0.3">
      <c r="A6" s="7" t="s">
        <v>931</v>
      </c>
    </row>
    <row r="7" spans="1:1" x14ac:dyDescent="0.3">
      <c r="A7" s="7" t="s">
        <v>932</v>
      </c>
    </row>
    <row r="8" spans="1:1" x14ac:dyDescent="0.3">
      <c r="A8" s="7" t="s">
        <v>933</v>
      </c>
    </row>
    <row r="9" spans="1:1" x14ac:dyDescent="0.3">
      <c r="A9" s="7" t="s">
        <v>934</v>
      </c>
    </row>
    <row r="10" spans="1:1" x14ac:dyDescent="0.3">
      <c r="A10" s="7" t="s">
        <v>926</v>
      </c>
    </row>
    <row r="11" spans="1:1" x14ac:dyDescent="0.3">
      <c r="A11" s="7" t="s">
        <v>935</v>
      </c>
    </row>
    <row r="12" spans="1:1" x14ac:dyDescent="0.3">
      <c r="A12" s="7" t="s">
        <v>936</v>
      </c>
    </row>
    <row r="13" spans="1:1" x14ac:dyDescent="0.3">
      <c r="A13" s="7" t="s">
        <v>937</v>
      </c>
    </row>
    <row r="14" spans="1:1" x14ac:dyDescent="0.3">
      <c r="A14" s="7" t="s">
        <v>938</v>
      </c>
    </row>
    <row r="15" spans="1:1" x14ac:dyDescent="0.3">
      <c r="A15" s="7" t="s">
        <v>939</v>
      </c>
    </row>
    <row r="16" spans="1:1" x14ac:dyDescent="0.3">
      <c r="A16" s="7" t="s">
        <v>927</v>
      </c>
    </row>
    <row r="17" spans="1:1" x14ac:dyDescent="0.3">
      <c r="A17" s="7" t="s">
        <v>940</v>
      </c>
    </row>
    <row r="18" spans="1:1" x14ac:dyDescent="0.3">
      <c r="A18" s="7" t="s">
        <v>941</v>
      </c>
    </row>
    <row r="19" spans="1:1" x14ac:dyDescent="0.3">
      <c r="A19" s="7" t="s">
        <v>942</v>
      </c>
    </row>
  </sheetData>
  <sortState ref="A2:A18">
    <sortCondition ref="A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6" sqref="D6"/>
    </sheetView>
  </sheetViews>
  <sheetFormatPr baseColWidth="10" defaultRowHeight="14.4" x14ac:dyDescent="0.3"/>
  <cols>
    <col min="1" max="1" width="13.88671875" customWidth="1"/>
  </cols>
  <sheetData>
    <row r="1" spans="1:6" x14ac:dyDescent="0.3">
      <c r="A1" t="s">
        <v>15</v>
      </c>
    </row>
    <row r="2" spans="1:6" x14ac:dyDescent="0.3">
      <c r="A2" t="s">
        <v>208</v>
      </c>
    </row>
    <row r="3" spans="1:6" x14ac:dyDescent="0.3">
      <c r="A3" t="s">
        <v>2067</v>
      </c>
      <c r="D3" t="s">
        <v>2067</v>
      </c>
      <c r="E3" t="s">
        <v>17</v>
      </c>
      <c r="F3" t="s">
        <v>18</v>
      </c>
    </row>
    <row r="4" spans="1:6" x14ac:dyDescent="0.3">
      <c r="A4" t="s">
        <v>17</v>
      </c>
      <c r="D4" s="9">
        <v>280</v>
      </c>
      <c r="E4" s="9">
        <v>292</v>
      </c>
      <c r="F4" s="9">
        <v>324</v>
      </c>
    </row>
    <row r="5" spans="1:6" x14ac:dyDescent="0.3">
      <c r="A5" t="s">
        <v>18</v>
      </c>
    </row>
    <row r="7" spans="1:6" x14ac:dyDescent="0.3">
      <c r="A7" t="s">
        <v>216</v>
      </c>
    </row>
    <row r="8" spans="1:6" x14ac:dyDescent="0.3">
      <c r="A8" t="s">
        <v>217</v>
      </c>
    </row>
    <row r="9" spans="1:6" x14ac:dyDescent="0.3">
      <c r="A9" t="s">
        <v>218</v>
      </c>
    </row>
    <row r="10" spans="1:6" x14ac:dyDescent="0.3">
      <c r="A10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B1" workbookViewId="0">
      <selection activeCell="J8" sqref="J8"/>
    </sheetView>
  </sheetViews>
  <sheetFormatPr baseColWidth="10" defaultColWidth="11.5546875" defaultRowHeight="13.2" x14ac:dyDescent="0.25"/>
  <cols>
    <col min="1" max="5" width="11.5546875" style="2"/>
    <col min="6" max="6" width="10.44140625" style="2" customWidth="1"/>
    <col min="7" max="8" width="15.6640625" style="2" customWidth="1"/>
    <col min="9" max="9" width="11.5546875" style="2"/>
    <col min="10" max="10" width="25" style="2" customWidth="1"/>
    <col min="11" max="16384" width="11.5546875" style="2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>
        <v>11</v>
      </c>
      <c r="B2" s="4">
        <v>1</v>
      </c>
      <c r="C2" s="3">
        <v>1</v>
      </c>
      <c r="D2" s="3">
        <v>12</v>
      </c>
      <c r="E2" s="5">
        <v>10</v>
      </c>
      <c r="F2" s="3">
        <v>7</v>
      </c>
      <c r="G2" s="3">
        <v>27</v>
      </c>
      <c r="H2" s="6" t="s">
        <v>922</v>
      </c>
      <c r="I2" s="3">
        <v>8</v>
      </c>
      <c r="J2" s="3" t="s">
        <v>925</v>
      </c>
    </row>
    <row r="3" spans="1:10" x14ac:dyDescent="0.25">
      <c r="A3" s="3">
        <v>25</v>
      </c>
      <c r="B3" s="4">
        <v>15</v>
      </c>
      <c r="C3" s="3">
        <v>15</v>
      </c>
      <c r="D3" s="3">
        <v>26</v>
      </c>
      <c r="E3" s="5">
        <v>24</v>
      </c>
      <c r="F3" s="3">
        <v>28</v>
      </c>
      <c r="G3" s="3"/>
      <c r="H3" s="3">
        <v>18</v>
      </c>
      <c r="I3" s="3" t="s">
        <v>924</v>
      </c>
      <c r="J3" s="3">
        <v>14</v>
      </c>
    </row>
    <row r="4" spans="1:10" x14ac:dyDescent="0.25">
      <c r="A4" s="3"/>
      <c r="B4" s="4"/>
      <c r="C4" s="3" t="s">
        <v>921</v>
      </c>
      <c r="D4" s="3"/>
      <c r="E4" s="5"/>
      <c r="H4" s="3" t="s">
        <v>923</v>
      </c>
      <c r="I4" s="3"/>
      <c r="J4" s="3">
        <v>20</v>
      </c>
    </row>
    <row r="5" spans="1:10" x14ac:dyDescent="0.25">
      <c r="B5" s="4"/>
      <c r="C5" s="3"/>
      <c r="D5" s="3"/>
      <c r="E5" s="5"/>
    </row>
    <row r="6" spans="1:10" x14ac:dyDescent="0.25">
      <c r="B6" s="5"/>
      <c r="D6" s="3"/>
      <c r="E6" s="5"/>
    </row>
    <row r="7" spans="1:10" x14ac:dyDescent="0.25">
      <c r="E7" s="5"/>
    </row>
    <row r="11" spans="1:10" x14ac:dyDescent="0.25">
      <c r="A11" s="2" t="s">
        <v>0</v>
      </c>
      <c r="B11" s="2">
        <v>1</v>
      </c>
    </row>
    <row r="12" spans="1:10" x14ac:dyDescent="0.25">
      <c r="A12" s="2" t="s">
        <v>1</v>
      </c>
      <c r="B12" s="2">
        <v>2</v>
      </c>
    </row>
    <row r="13" spans="1:10" x14ac:dyDescent="0.25">
      <c r="A13" s="2" t="s">
        <v>2</v>
      </c>
      <c r="B13" s="2">
        <v>3</v>
      </c>
    </row>
    <row r="14" spans="1:10" x14ac:dyDescent="0.25">
      <c r="A14" s="2" t="s">
        <v>3</v>
      </c>
      <c r="B14" s="2">
        <v>4</v>
      </c>
    </row>
    <row r="15" spans="1:10" x14ac:dyDescent="0.25">
      <c r="A15" s="2" t="s">
        <v>4</v>
      </c>
      <c r="B15" s="2">
        <v>5</v>
      </c>
    </row>
    <row r="16" spans="1:10" x14ac:dyDescent="0.25">
      <c r="A16" s="2" t="s">
        <v>5</v>
      </c>
      <c r="B16" s="2">
        <v>6</v>
      </c>
    </row>
    <row r="17" spans="1:2" x14ac:dyDescent="0.25">
      <c r="A17" s="2" t="s">
        <v>11</v>
      </c>
      <c r="B17" s="2">
        <v>7</v>
      </c>
    </row>
    <row r="18" spans="1:2" x14ac:dyDescent="0.25">
      <c r="A18" s="2" t="s">
        <v>12</v>
      </c>
      <c r="B18" s="2">
        <v>8</v>
      </c>
    </row>
    <row r="19" spans="1:2" x14ac:dyDescent="0.25">
      <c r="A19" s="2" t="s">
        <v>6</v>
      </c>
      <c r="B19" s="2">
        <v>9</v>
      </c>
    </row>
    <row r="20" spans="1:2" x14ac:dyDescent="0.25">
      <c r="A20" s="2" t="s">
        <v>7</v>
      </c>
      <c r="B20" s="2">
        <v>10</v>
      </c>
    </row>
    <row r="21" spans="1:2" x14ac:dyDescent="0.25">
      <c r="A21" s="2" t="s">
        <v>8</v>
      </c>
      <c r="B21" s="2">
        <v>11</v>
      </c>
    </row>
    <row r="22" spans="1:2" x14ac:dyDescent="0.25">
      <c r="A22" s="2" t="s">
        <v>9</v>
      </c>
      <c r="B22" s="2">
        <v>12</v>
      </c>
    </row>
    <row r="23" spans="1:2" x14ac:dyDescent="0.25">
      <c r="B23" s="2">
        <v>13</v>
      </c>
    </row>
    <row r="24" spans="1:2" x14ac:dyDescent="0.25">
      <c r="B24" s="2">
        <v>14</v>
      </c>
    </row>
    <row r="25" spans="1:2" x14ac:dyDescent="0.25">
      <c r="B25" s="2">
        <v>15</v>
      </c>
    </row>
    <row r="26" spans="1:2" x14ac:dyDescent="0.25">
      <c r="B26" s="2">
        <v>16</v>
      </c>
    </row>
    <row r="27" spans="1:2" x14ac:dyDescent="0.25">
      <c r="B27" s="2">
        <v>17</v>
      </c>
    </row>
    <row r="28" spans="1:2" x14ac:dyDescent="0.25">
      <c r="B28" s="2">
        <v>18</v>
      </c>
    </row>
    <row r="29" spans="1:2" x14ac:dyDescent="0.25">
      <c r="B29" s="2">
        <v>19</v>
      </c>
    </row>
    <row r="30" spans="1:2" x14ac:dyDescent="0.25">
      <c r="B30" s="2">
        <v>20</v>
      </c>
    </row>
    <row r="31" spans="1:2" x14ac:dyDescent="0.25">
      <c r="B31" s="2">
        <v>21</v>
      </c>
    </row>
    <row r="32" spans="1:2" x14ac:dyDescent="0.25">
      <c r="B32" s="2">
        <v>22</v>
      </c>
    </row>
    <row r="33" spans="2:2" x14ac:dyDescent="0.25">
      <c r="B33" s="2">
        <v>23</v>
      </c>
    </row>
    <row r="34" spans="2:2" x14ac:dyDescent="0.25">
      <c r="B34" s="2">
        <v>24</v>
      </c>
    </row>
    <row r="35" spans="2:2" x14ac:dyDescent="0.25">
      <c r="B35" s="2">
        <v>25</v>
      </c>
    </row>
    <row r="36" spans="2:2" x14ac:dyDescent="0.25">
      <c r="B36" s="2">
        <v>26</v>
      </c>
    </row>
    <row r="37" spans="2:2" x14ac:dyDescent="0.25">
      <c r="B37" s="2">
        <v>27</v>
      </c>
    </row>
    <row r="38" spans="2:2" x14ac:dyDescent="0.25">
      <c r="B38" s="2">
        <v>28</v>
      </c>
    </row>
    <row r="39" spans="2:2" x14ac:dyDescent="0.25">
      <c r="B39" s="2">
        <v>29</v>
      </c>
    </row>
    <row r="40" spans="2:2" x14ac:dyDescent="0.25">
      <c r="B40" s="2">
        <v>30</v>
      </c>
    </row>
    <row r="41" spans="2:2" x14ac:dyDescent="0.25">
      <c r="B41" s="2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23</vt:i4>
      </vt:variant>
    </vt:vector>
  </HeadingPairs>
  <TitlesOfParts>
    <vt:vector size="35" baseType="lpstr">
      <vt:lpstr>Instrucciones</vt:lpstr>
      <vt:lpstr>Proyecto_Actividad</vt:lpstr>
      <vt:lpstr>Datos_Monitores</vt:lpstr>
      <vt:lpstr>Listado Participantes</vt:lpstr>
      <vt:lpstr>Reporte_Actividad</vt:lpstr>
      <vt:lpstr>Rutas</vt:lpstr>
      <vt:lpstr>Organizadores</vt:lpstr>
      <vt:lpstr>Autobuses</vt:lpstr>
      <vt:lpstr>Fechas</vt:lpstr>
      <vt:lpstr>Socios_Numero</vt:lpstr>
      <vt:lpstr>Licencias_2013</vt:lpstr>
      <vt:lpstr>ListadoParticipantes</vt:lpstr>
      <vt:lpstr>Abril</vt:lpstr>
      <vt:lpstr>autobus</vt:lpstr>
      <vt:lpstr>Bajas</vt:lpstr>
      <vt:lpstr>dias</vt:lpstr>
      <vt:lpstr>Diciembre</vt:lpstr>
      <vt:lpstr>Enero</vt:lpstr>
      <vt:lpstr>Febrero</vt:lpstr>
      <vt:lpstr>Junio</vt:lpstr>
      <vt:lpstr>Kilometros</vt:lpstr>
      <vt:lpstr>Listadodni</vt:lpstr>
      <vt:lpstr>Marzo</vt:lpstr>
      <vt:lpstr>Mayo</vt:lpstr>
      <vt:lpstr>meses</vt:lpstr>
      <vt:lpstr>Monitor</vt:lpstr>
      <vt:lpstr>Noviembre</vt:lpstr>
      <vt:lpstr>Octubre</vt:lpstr>
      <vt:lpstr>Organizadores</vt:lpstr>
      <vt:lpstr>Plazas_31</vt:lpstr>
      <vt:lpstr>Plazas_38</vt:lpstr>
      <vt:lpstr>Plazas_54</vt:lpstr>
      <vt:lpstr>responsable</vt:lpstr>
      <vt:lpstr>Septiembre</vt:lpstr>
      <vt:lpstr>'Listado Participantes'!Títulos_a_imprimir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2012-12-12T19:47:53Z</dcterms:created>
  <dcterms:modified xsi:type="dcterms:W3CDTF">2014-03-29T23:37:07Z</dcterms:modified>
</cp:coreProperties>
</file>