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E76" lockStructure="1"/>
  <bookViews>
    <workbookView xWindow="96" yWindow="108" windowWidth="12384" windowHeight="7356" tabRatio="926"/>
  </bookViews>
  <sheets>
    <sheet name="Instrucciones" sheetId="13" r:id="rId1"/>
    <sheet name="Proyecto_Actividad" sheetId="4" r:id="rId2"/>
    <sheet name="Datos_Monitores" sheetId="6" r:id="rId3"/>
    <sheet name="Listado Participantes" sheetId="8" r:id="rId4"/>
    <sheet name="Reporte_Actividad" sheetId="7" r:id="rId5"/>
    <sheet name="Rutas" sheetId="2" state="hidden" r:id="rId6"/>
    <sheet name="Organizadores" sheetId="3" state="hidden" r:id="rId7"/>
    <sheet name="Autobuses" sheetId="5" state="hidden" r:id="rId8"/>
    <sheet name="Fechas" sheetId="1" state="hidden" r:id="rId9"/>
    <sheet name="Socios_Numero" sheetId="9" state="hidden" r:id="rId10"/>
    <sheet name="Licencias_2016" sheetId="10" state="hidden" r:id="rId11"/>
    <sheet name="ListadoParticipantes" sheetId="12" state="hidden" r:id="rId12"/>
    <sheet name="No_Admitidos" sheetId="14" state="hidden" r:id="rId13"/>
  </sheets>
  <externalReferences>
    <externalReference r:id="rId14"/>
  </externalReferences>
  <definedNames>
    <definedName name="_xlnm._FilterDatabase" localSheetId="11" hidden="1">ListadoParticipantes!$A$2:$K$476</definedName>
    <definedName name="Abril">Rutas!$D$2:$D$4</definedName>
    <definedName name="autobus">Autobuses!$A$2:$A$4</definedName>
    <definedName name="Bajas">Reporte_Actividad!$C$35:$C$37</definedName>
    <definedName name="dias">Fechas!$B$11:$B$41</definedName>
    <definedName name="Diciembre">Rutas!$K$2:$K$4</definedName>
    <definedName name="Enero">Rutas!$A$2:$A$3</definedName>
    <definedName name="excluidos">No_Admitidos!$A$1:$C$4</definedName>
    <definedName name="Febrero">Rutas!$B$2:$B$3</definedName>
    <definedName name="Julio">Rutas!$G$2:$G$3</definedName>
    <definedName name="Junio">Rutas!$F$2:$F$3</definedName>
    <definedName name="Kilometros">Autobuses!$A$7:$A$10</definedName>
    <definedName name="Listadodni">'Listado Participantes'!$B$5:$L$64</definedName>
    <definedName name="Marzo">Rutas!$C$2:$C$53</definedName>
    <definedName name="Mayo">Rutas!$E$2:$E$3</definedName>
    <definedName name="meses">Fechas!$A$11:$A$22</definedName>
    <definedName name="Monitor">Datos_Monitores!$A$2:$A$3</definedName>
    <definedName name="Noviembre">Rutas!$J$2:$J$4</definedName>
    <definedName name="Octubre">Rutas!$I$2:$I$4</definedName>
    <definedName name="Organizadores">Organizadores!$A$2:$A$25</definedName>
    <definedName name="Plazas_31">Autobuses!$D$4</definedName>
    <definedName name="Plazas_55">Autobuses!$E$4</definedName>
    <definedName name="responsable">Organizadores!$A$2:$A$25</definedName>
    <definedName name="Septiembre">Rutas!$H$2:$H$3</definedName>
    <definedName name="_xlnm.Print_Titles" localSheetId="3">'Listado Participantes'!$1:$4</definedName>
  </definedNames>
  <calcPr calcId="145621"/>
</workbook>
</file>

<file path=xl/calcChain.xml><?xml version="1.0" encoding="utf-8"?>
<calcChain xmlns="http://schemas.openxmlformats.org/spreadsheetml/2006/main">
  <c r="R5" i="8" l="1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5" i="8"/>
  <c r="K177" i="12"/>
  <c r="J177" i="12"/>
  <c r="I177" i="12"/>
  <c r="H177" i="12"/>
  <c r="G177" i="12"/>
  <c r="F177" i="12"/>
  <c r="E177" i="12"/>
  <c r="D177" i="12"/>
  <c r="C177" i="12"/>
  <c r="D14" i="4" l="1"/>
  <c r="G10" i="4"/>
  <c r="D17" i="4"/>
  <c r="I10" i="4"/>
  <c r="I27" i="7" l="1"/>
  <c r="I28" i="7"/>
  <c r="I29" i="7"/>
  <c r="I30" i="7"/>
  <c r="I31" i="7"/>
  <c r="I32" i="7"/>
  <c r="I33" i="7"/>
  <c r="I26" i="7"/>
  <c r="C62" i="8" l="1"/>
  <c r="J62" i="8"/>
  <c r="L62" i="8" s="1"/>
  <c r="C63" i="8"/>
  <c r="J63" i="8"/>
  <c r="L63" i="8" s="1"/>
  <c r="C64" i="8"/>
  <c r="J64" i="8"/>
  <c r="L64" i="8" s="1"/>
  <c r="C6" i="8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5" i="8"/>
  <c r="J46" i="8" l="1"/>
  <c r="L46" i="8" s="1"/>
  <c r="J47" i="8"/>
  <c r="L47" i="8" s="1"/>
  <c r="J48" i="8"/>
  <c r="L48" i="8" s="1"/>
  <c r="J49" i="8"/>
  <c r="L49" i="8" s="1"/>
  <c r="J50" i="8"/>
  <c r="L50" i="8" s="1"/>
  <c r="J51" i="8"/>
  <c r="L51" i="8" s="1"/>
  <c r="J52" i="8"/>
  <c r="L52" i="8" s="1"/>
  <c r="J53" i="8"/>
  <c r="L53" i="8" s="1"/>
  <c r="J54" i="8"/>
  <c r="L54" i="8" s="1"/>
  <c r="J55" i="8"/>
  <c r="L55" i="8" s="1"/>
  <c r="J56" i="8"/>
  <c r="L56" i="8" s="1"/>
  <c r="J57" i="8"/>
  <c r="L57" i="8" s="1"/>
  <c r="J58" i="8"/>
  <c r="L58" i="8" s="1"/>
  <c r="J59" i="8"/>
  <c r="L59" i="8" s="1"/>
  <c r="J60" i="8"/>
  <c r="L60" i="8" s="1"/>
  <c r="J61" i="8"/>
  <c r="L61" i="8" s="1"/>
  <c r="F67" i="8"/>
  <c r="F66" i="8"/>
  <c r="K27" i="7"/>
  <c r="K28" i="7"/>
  <c r="K29" i="7"/>
  <c r="K30" i="7"/>
  <c r="K31" i="7"/>
  <c r="K32" i="7"/>
  <c r="K33" i="7"/>
  <c r="K26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H26" i="7"/>
  <c r="G26" i="7"/>
  <c r="F26" i="7"/>
  <c r="E26" i="7"/>
  <c r="D26" i="7"/>
  <c r="C26" i="7"/>
  <c r="H95" i="8"/>
  <c r="L95" i="8"/>
  <c r="H94" i="8"/>
  <c r="L94" i="8"/>
  <c r="H93" i="8"/>
  <c r="L93" i="8"/>
  <c r="H92" i="8"/>
  <c r="L92" i="8"/>
  <c r="H91" i="8"/>
  <c r="L91" i="8"/>
  <c r="H90" i="8"/>
  <c r="L90" i="8"/>
  <c r="H89" i="8"/>
  <c r="L89" i="8"/>
  <c r="H88" i="8"/>
  <c r="L88" i="8"/>
  <c r="H87" i="8"/>
  <c r="L87" i="8"/>
  <c r="H86" i="8"/>
  <c r="L86" i="8"/>
  <c r="H85" i="8"/>
  <c r="L85" i="8"/>
  <c r="H84" i="8"/>
  <c r="L84" i="8"/>
  <c r="H83" i="8"/>
  <c r="L83" i="8"/>
  <c r="H82" i="8"/>
  <c r="L82" i="8"/>
  <c r="H81" i="8"/>
  <c r="L81" i="8"/>
  <c r="C14" i="7"/>
  <c r="B14" i="7"/>
  <c r="F76" i="8"/>
  <c r="D17" i="7"/>
  <c r="D14" i="7"/>
  <c r="D18" i="7"/>
  <c r="C16" i="7"/>
  <c r="C15" i="7"/>
  <c r="D16" i="7"/>
  <c r="D19" i="7"/>
  <c r="D44" i="7"/>
  <c r="C10" i="7"/>
  <c r="D10" i="7"/>
  <c r="C9" i="7"/>
  <c r="D9" i="7"/>
  <c r="D11" i="7"/>
  <c r="D21" i="7" s="1"/>
  <c r="G6" i="7"/>
  <c r="G5" i="7"/>
  <c r="D5" i="7"/>
  <c r="B5" i="7"/>
  <c r="D43" i="7"/>
  <c r="A2" i="8"/>
  <c r="D9" i="4"/>
  <c r="D16" i="4"/>
  <c r="D19" i="4"/>
  <c r="D10" i="4"/>
  <c r="D11" i="4"/>
  <c r="D21" i="4"/>
  <c r="H14" i="4" s="1"/>
  <c r="I14" i="4"/>
  <c r="I14" i="7"/>
  <c r="D5" i="6"/>
  <c r="I41" i="7"/>
  <c r="D41" i="7"/>
  <c r="G14" i="4"/>
  <c r="G14" i="7"/>
  <c r="H14" i="7"/>
  <c r="J14" i="4"/>
  <c r="J14" i="7"/>
  <c r="G9" i="7"/>
  <c r="F75" i="8"/>
  <c r="K35" i="7"/>
  <c r="G21" i="7"/>
  <c r="F72" i="8"/>
  <c r="G72" i="8"/>
  <c r="F71" i="8"/>
  <c r="G71" i="8"/>
  <c r="F70" i="8"/>
  <c r="G70" i="8"/>
  <c r="F73" i="8"/>
  <c r="H15" i="7"/>
  <c r="I15" i="7"/>
  <c r="I47" i="7"/>
  <c r="G15" i="7"/>
  <c r="J15" i="7"/>
  <c r="D45" i="7"/>
  <c r="D46" i="7"/>
  <c r="G73" i="8"/>
  <c r="I42" i="7"/>
  <c r="I43" i="7"/>
  <c r="J6" i="8" l="1"/>
  <c r="L6" i="8" s="1"/>
  <c r="J7" i="8"/>
  <c r="L7" i="8" s="1"/>
  <c r="J8" i="8"/>
  <c r="L8" i="8" s="1"/>
  <c r="J9" i="8"/>
  <c r="L9" i="8" s="1"/>
  <c r="J10" i="8"/>
  <c r="L10" i="8" s="1"/>
  <c r="J11" i="8"/>
  <c r="L11" i="8" s="1"/>
  <c r="J13" i="8"/>
  <c r="L13" i="8" s="1"/>
  <c r="J14" i="8"/>
  <c r="L14" i="8" s="1"/>
  <c r="J15" i="8"/>
  <c r="L15" i="8" s="1"/>
  <c r="J19" i="8"/>
  <c r="L19" i="8" s="1"/>
  <c r="J20" i="8"/>
  <c r="L20" i="8" s="1"/>
  <c r="J21" i="8"/>
  <c r="L21" i="8" s="1"/>
  <c r="J23" i="8"/>
  <c r="L23" i="8" s="1"/>
  <c r="J25" i="8"/>
  <c r="L25" i="8" s="1"/>
  <c r="J26" i="8"/>
  <c r="L26" i="8" s="1"/>
  <c r="J27" i="8"/>
  <c r="L27" i="8" s="1"/>
  <c r="J17" i="8"/>
  <c r="L17" i="8" s="1"/>
  <c r="J22" i="8"/>
  <c r="L22" i="8" s="1"/>
  <c r="J24" i="8"/>
  <c r="L24" i="8" s="1"/>
  <c r="J28" i="8"/>
  <c r="L28" i="8" s="1"/>
  <c r="J29" i="8"/>
  <c r="L29" i="8" s="1"/>
  <c r="J12" i="8"/>
  <c r="L12" i="8" s="1"/>
  <c r="J16" i="8"/>
  <c r="L16" i="8" s="1"/>
  <c r="J18" i="8"/>
  <c r="L18" i="8" s="1"/>
  <c r="J30" i="8"/>
  <c r="L30" i="8" s="1"/>
  <c r="J5" i="8"/>
  <c r="L5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4" i="8"/>
  <c r="L34" i="8" s="1"/>
  <c r="J33" i="8"/>
  <c r="L33" i="8" s="1"/>
  <c r="J32" i="8"/>
  <c r="L32" i="8" s="1"/>
  <c r="J31" i="8"/>
  <c r="L31" i="8" s="1"/>
  <c r="I67" i="8" l="1"/>
  <c r="G19" i="7" s="1"/>
  <c r="I45" i="7" s="1"/>
  <c r="F49" i="7" l="1"/>
  <c r="I44" i="7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" authorId="0">
      <text>
        <r>
          <rPr>
            <b/>
            <sz val="8"/>
            <color indexed="81"/>
            <rFont val="Tahoma"/>
            <family val="2"/>
          </rPr>
          <t>Pedro: No obligatorio para socio participantes</t>
        </r>
        <r>
          <rPr>
            <sz val="8"/>
            <color indexed="81"/>
            <rFont val="Tahoma"/>
            <family val="2"/>
          </rPr>
          <t xml:space="preserve">
Valor Si, para Cónyuge e Hijos Socio de Numero
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<sst xmlns="http://schemas.openxmlformats.org/spreadsheetml/2006/main" count="5442" uniqueCount="2904">
  <si>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</si>
  <si>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</si>
  <si>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</si>
  <si>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</si>
  <si>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</si>
  <si>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</si>
  <si>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</si>
  <si>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</si>
  <si>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</si>
  <si>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</si>
  <si>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Organizadores</t>
  </si>
  <si>
    <t>Julio</t>
  </si>
  <si>
    <t>Agosto</t>
  </si>
  <si>
    <t>Gastos</t>
  </si>
  <si>
    <t>Autobus</t>
  </si>
  <si>
    <t>Tipo de Autobuses</t>
  </si>
  <si>
    <t>Importe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</si>
  <si>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</si>
  <si>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</si>
  <si>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</si>
  <si>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</si>
  <si>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</si>
  <si>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</si>
  <si>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</si>
  <si>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</si>
  <si>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</si>
  <si>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</si>
  <si>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</si>
  <si>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</si>
  <si>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</si>
  <si>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</si>
  <si>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</si>
  <si>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</si>
  <si>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</si>
  <si>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</si>
  <si>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</si>
  <si>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</si>
  <si>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</si>
  <si>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</si>
  <si>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</si>
  <si>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</si>
  <si>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</si>
  <si>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</si>
  <si>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</si>
  <si>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</si>
  <si>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</si>
  <si>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</si>
  <si>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</si>
  <si>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</si>
  <si>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</si>
  <si>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</si>
  <si>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</si>
  <si>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</si>
  <si>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</si>
  <si>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</si>
  <si>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</si>
  <si>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</si>
  <si>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</si>
  <si>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</si>
  <si>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</si>
  <si>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</si>
  <si>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</si>
  <si>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</si>
  <si>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</si>
  <si>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</si>
  <si>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</si>
  <si>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</si>
  <si>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</si>
  <si>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</si>
  <si>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</si>
  <si>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</si>
  <si>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</si>
  <si>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</si>
  <si>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</si>
  <si>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</si>
  <si>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</si>
  <si>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</si>
  <si>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</si>
  <si>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</si>
  <si>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</si>
  <si>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</si>
  <si>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</si>
  <si>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</si>
  <si>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</si>
  <si>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</si>
  <si>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</si>
  <si>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</si>
  <si>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</si>
  <si>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</si>
  <si>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</si>
  <si>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</si>
  <si>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</si>
  <si>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</si>
  <si>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</si>
  <si>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</si>
  <si>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</si>
  <si>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</si>
  <si>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</si>
  <si>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</si>
  <si>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</si>
  <si>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</si>
  <si>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</si>
  <si>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</si>
  <si>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</si>
  <si>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</si>
  <si>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</si>
  <si>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</si>
  <si>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</si>
  <si>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</si>
  <si>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</si>
  <si>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</si>
  <si>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</si>
  <si>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</si>
  <si>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</si>
  <si>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</si>
  <si>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</si>
  <si>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</si>
  <si>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</si>
  <si>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</si>
  <si>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</si>
  <si>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</si>
  <si>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</si>
  <si>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</si>
  <si>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</si>
  <si>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</si>
  <si>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</si>
  <si>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</si>
  <si>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</si>
  <si>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</si>
  <si>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</si>
  <si>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</si>
  <si>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</si>
  <si>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</si>
  <si>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</si>
  <si>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</si>
  <si>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</si>
  <si>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</si>
  <si>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</si>
  <si>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</si>
  <si>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</si>
  <si>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</si>
  <si>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</si>
  <si>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</si>
  <si>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</si>
  <si>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</si>
  <si>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</si>
  <si>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</si>
  <si>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</si>
  <si>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</si>
  <si>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</si>
  <si>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</si>
  <si>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</si>
  <si>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</si>
  <si>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</si>
  <si>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</si>
  <si>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</si>
  <si>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</si>
  <si>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</si>
  <si>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</si>
  <si>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</si>
  <si>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</si>
  <si>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</si>
  <si>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</si>
  <si>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</si>
  <si>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</si>
  <si>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</si>
  <si>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</si>
  <si>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</si>
  <si>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</si>
  <si>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</si>
  <si>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</si>
  <si>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</si>
  <si>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</si>
  <si>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</si>
  <si>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</si>
  <si>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</si>
  <si>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</si>
  <si>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</si>
  <si>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</si>
  <si>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</si>
  <si>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</si>
  <si>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</si>
  <si>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</si>
  <si>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</si>
  <si>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</si>
  <si>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</si>
  <si>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</si>
  <si>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</si>
  <si>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</si>
  <si>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</si>
  <si>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</si>
  <si>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</si>
  <si>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</si>
  <si>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</si>
  <si>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</si>
  <si>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</si>
  <si>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</si>
  <si>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</si>
  <si>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</si>
  <si>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</si>
  <si>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</si>
  <si>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</si>
  <si>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</si>
  <si>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</si>
  <si>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</si>
  <si>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</si>
  <si>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</si>
  <si>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</si>
  <si>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</si>
  <si>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</si>
  <si>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</si>
  <si>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</si>
  <si>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</si>
  <si>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</si>
  <si>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</si>
  <si>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</si>
  <si>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</si>
  <si>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</si>
  <si>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</si>
  <si>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</si>
  <si>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</si>
  <si>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</si>
  <si>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</si>
  <si>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</si>
  <si>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</si>
  <si>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</si>
  <si>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</si>
  <si>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</si>
  <si>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</si>
  <si>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</si>
  <si>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</si>
  <si>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</si>
  <si>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</si>
  <si>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</si>
  <si>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</si>
  <si>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</si>
  <si>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</si>
  <si>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</si>
  <si>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</si>
  <si>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</si>
  <si>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</si>
  <si>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</si>
  <si>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</si>
  <si>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</si>
  <si>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</si>
  <si>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</si>
  <si>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</si>
  <si>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</si>
  <si>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</si>
  <si>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</si>
  <si>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</si>
  <si>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</si>
  <si>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</si>
  <si>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</si>
  <si>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</si>
  <si>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</si>
  <si>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</si>
  <si>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</si>
  <si>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</si>
  <si>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</si>
  <si>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</si>
  <si>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</si>
  <si>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</si>
  <si>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</si>
  <si>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</si>
  <si>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</si>
  <si>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</si>
  <si>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</si>
  <si>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</si>
  <si>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</si>
  <si>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</si>
  <si>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</si>
  <si>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</si>
  <si>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</si>
  <si>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</si>
  <si>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</si>
  <si>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</si>
  <si>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</si>
  <si>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</si>
  <si>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</si>
  <si>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</si>
  <si>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</si>
  <si>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</si>
  <si>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</si>
  <si>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</si>
  <si>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</si>
  <si>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</si>
  <si>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</si>
  <si>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indexed="8"/>
        <rFont val="Calibri"/>
        <family val="2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</si>
  <si>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</si>
  <si>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</si>
  <si>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</si>
  <si>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</si>
  <si>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</si>
  <si>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</si>
  <si>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</si>
  <si>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</si>
  <si>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</si>
  <si>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</si>
  <si>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</si>
  <si>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</si>
  <si>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</si>
  <si>
    <t>53148625H</t>
  </si>
  <si>
    <t>VIZCAINO GARCIA</t>
  </si>
  <si>
    <t>FRANCISCO</t>
  </si>
  <si>
    <t>ROSARIO, 119 2B</t>
  </si>
  <si>
    <t>02003</t>
  </si>
  <si>
    <t>ALBACETE</t>
  </si>
  <si>
    <t>franvizgar@gmail.com</t>
  </si>
  <si>
    <t>44379682D</t>
  </si>
  <si>
    <t>CORTES GONZALEZ</t>
  </si>
  <si>
    <t>MIGUEL</t>
  </si>
  <si>
    <t>ANTONIO MACHADO 5</t>
  </si>
  <si>
    <t>02510</t>
  </si>
  <si>
    <t>POZO CAÑADA</t>
  </si>
  <si>
    <t>pascuvalls@hotmail.com</t>
  </si>
  <si>
    <t>05170057W</t>
  </si>
  <si>
    <t>CORTES RODRIGUEZ</t>
  </si>
  <si>
    <t>ANGELES</t>
  </si>
  <si>
    <t>C/DOCTOR GALIACHO 3 - 2H</t>
  </si>
  <si>
    <t>02006</t>
  </si>
  <si>
    <t>gelicortes@gmail.com</t>
  </si>
  <si>
    <t>07552055M</t>
  </si>
  <si>
    <t>CORCOLES PLA</t>
  </si>
  <si>
    <t>PEDRO</t>
  </si>
  <si>
    <t>C/SAN FERNANDO, 10 - 3ºA</t>
  </si>
  <si>
    <t>LORCA</t>
  </si>
  <si>
    <t>MURCIA</t>
  </si>
  <si>
    <t>pedrocorcolespla@yahoo.es</t>
  </si>
  <si>
    <t>05108877W</t>
  </si>
  <si>
    <t>VAZQUEZ RODRIGUEZ</t>
  </si>
  <si>
    <t>ANTONIO</t>
  </si>
  <si>
    <t>C/INDUSTRIA, 1</t>
  </si>
  <si>
    <t>02005</t>
  </si>
  <si>
    <t>mtgnohales@hotmail.com</t>
  </si>
  <si>
    <t>06265830D</t>
  </si>
  <si>
    <t>DE LA GUIA CANTERO</t>
  </si>
  <si>
    <t>MARIA ELENA</t>
  </si>
  <si>
    <t>C/HELLIN, 49 - 2ºB</t>
  </si>
  <si>
    <t>02002</t>
  </si>
  <si>
    <t>elenagc84@gmail.com</t>
  </si>
  <si>
    <t>05111122Q</t>
  </si>
  <si>
    <t>GARCIA NOHALES</t>
  </si>
  <si>
    <t>MARIA TERESA</t>
  </si>
  <si>
    <t>47091952G</t>
  </si>
  <si>
    <t>ALARCON DELGADO</t>
  </si>
  <si>
    <t>ADRIAN</t>
  </si>
  <si>
    <t>C/TORRES QUEVEDO, 41</t>
  </si>
  <si>
    <t>sharkzizou@hotmail.com</t>
  </si>
  <si>
    <t>47052419P</t>
  </si>
  <si>
    <t>LOPEZ ROMERO</t>
  </si>
  <si>
    <t>FRANCISCO JOSE</t>
  </si>
  <si>
    <t>C/BALMES, 34</t>
  </si>
  <si>
    <t>paquitol@gmail.com</t>
  </si>
  <si>
    <t>47070866D</t>
  </si>
  <si>
    <t>MAÑAS MAÑAS</t>
  </si>
  <si>
    <t>MERCEDES</t>
  </si>
  <si>
    <t>C/COLON, 41</t>
  </si>
  <si>
    <t>mlosrebeldes@hotmail.com</t>
  </si>
  <si>
    <t>07541650L</t>
  </si>
  <si>
    <t>CARMEN</t>
  </si>
  <si>
    <t>carvigo7@gmail.com</t>
  </si>
  <si>
    <t>43772418Z</t>
  </si>
  <si>
    <t>DIAZ SANTANA</t>
  </si>
  <si>
    <t>LETICIA</t>
  </si>
  <si>
    <t>C/ Dr. Collado Piña, 16-5ºB</t>
  </si>
  <si>
    <t>leticiadisa@gmail.com</t>
  </si>
  <si>
    <t>07558898V</t>
  </si>
  <si>
    <t>DONATE GONZALEZ</t>
  </si>
  <si>
    <t>ROSA</t>
  </si>
  <si>
    <t>PLAZA CONSTITUCION 8, 4º C-D</t>
  </si>
  <si>
    <t>julian.romerodiaz@telefonica.es</t>
  </si>
  <si>
    <t>07547551D</t>
  </si>
  <si>
    <t>POLO FERNENDEZ</t>
  </si>
  <si>
    <t>JUANA</t>
  </si>
  <si>
    <t>AVDA PARQUE 6</t>
  </si>
  <si>
    <t>02520</t>
  </si>
  <si>
    <t>CHINCHILLA</t>
  </si>
  <si>
    <t>juana.polo@sematel.com</t>
  </si>
  <si>
    <t>07558955M</t>
  </si>
  <si>
    <t>OLGA</t>
  </si>
  <si>
    <t>olgaquereda@hotmail.es</t>
  </si>
  <si>
    <t>07554290Z</t>
  </si>
  <si>
    <t>JIMENEZ RODENAS</t>
  </si>
  <si>
    <t>MARIA JOSE</t>
  </si>
  <si>
    <t>JOSE ZORRILLA 13</t>
  </si>
  <si>
    <t>mjjimenez7@yahoo.es</t>
  </si>
  <si>
    <t>07544412K</t>
  </si>
  <si>
    <t xml:space="preserve">ALEGRE GARCIA </t>
  </si>
  <si>
    <t>ANGELA</t>
  </si>
  <si>
    <t>C/YESTE, 10 - 7º IZDA</t>
  </si>
  <si>
    <t>anlegreg@gmail.com</t>
  </si>
  <si>
    <t>07546812Y</t>
  </si>
  <si>
    <t>CARIDAD</t>
  </si>
  <si>
    <t>02001</t>
  </si>
  <si>
    <t>galvezsarrionc@gmail.com</t>
  </si>
  <si>
    <t>52761138N</t>
  </si>
  <si>
    <t>FERNANDEZ ROLDAN</t>
  </si>
  <si>
    <t>AGUSTINA</t>
  </si>
  <si>
    <t>C/Cerro, 30</t>
  </si>
  <si>
    <t>02000</t>
  </si>
  <si>
    <t>VILLARROBLEDO</t>
  </si>
  <si>
    <t>fernandezrol@telefonica.net</t>
  </si>
  <si>
    <t>07563007D</t>
  </si>
  <si>
    <t>CHACÓN ALFARO</t>
  </si>
  <si>
    <t>PILAR</t>
  </si>
  <si>
    <t>Av/ Dr. Arturo Cortés, 11 - 4 Izq</t>
  </si>
  <si>
    <t>pilarchac@gmail.com</t>
  </si>
  <si>
    <t>05195980G</t>
  </si>
  <si>
    <t>CONCHI</t>
  </si>
  <si>
    <t>Poeta Carbonell, 12 - 1º drcha</t>
  </si>
  <si>
    <t>conchiab@hotmail.com</t>
  </si>
  <si>
    <t>05916621D</t>
  </si>
  <si>
    <t>BUENO MAS</t>
  </si>
  <si>
    <t>laurabmas@hotmail.com</t>
  </si>
  <si>
    <t>52755522P</t>
  </si>
  <si>
    <t>MONTES LAJARA</t>
  </si>
  <si>
    <t>GLORIA</t>
  </si>
  <si>
    <t>C/ Agustina Aroca, 1</t>
  </si>
  <si>
    <t>glomonlaj@gmail.com</t>
  </si>
  <si>
    <t>47069045M</t>
  </si>
  <si>
    <t>NOTARIA LOPEZ</t>
  </si>
  <si>
    <t>JOSE ANDRES</t>
  </si>
  <si>
    <t>POETA AGRAZ 10</t>
  </si>
  <si>
    <t>02008</t>
  </si>
  <si>
    <t>juanignacio.leon@globalcaja.es</t>
  </si>
  <si>
    <t>44382603d</t>
  </si>
  <si>
    <t>GARCIA CALIXTO</t>
  </si>
  <si>
    <t>FILO</t>
  </si>
  <si>
    <t>VELARDE, 26</t>
  </si>
  <si>
    <t>02004</t>
  </si>
  <si>
    <t>filogarcia@ono.com</t>
  </si>
  <si>
    <t>70352755X</t>
  </si>
  <si>
    <t>Reneses Carcamo</t>
  </si>
  <si>
    <t>CESAR</t>
  </si>
  <si>
    <t>Paseo de Circunvalación, 123, 2ºA</t>
  </si>
  <si>
    <t>me@cesarreneses.net</t>
  </si>
  <si>
    <t>70797825F</t>
  </si>
  <si>
    <t>LOPEZ GONZALEZ</t>
  </si>
  <si>
    <t>C/MARIA MARIN 75-4º-1ª</t>
  </si>
  <si>
    <t>mariatelbarco@yahoo.es</t>
  </si>
  <si>
    <t>74476839X</t>
  </si>
  <si>
    <t>Aranda Puertas</t>
  </si>
  <si>
    <t>C/General Mora, 10 bajo</t>
  </si>
  <si>
    <t>LA RODA</t>
  </si>
  <si>
    <t>salamandra454@hotmail.com</t>
  </si>
  <si>
    <t>74512671P</t>
  </si>
  <si>
    <t>PEREZ NAVALÓN</t>
  </si>
  <si>
    <t>RAQUEL</t>
  </si>
  <si>
    <t>C/Oscar Wilde, 14 - 5º F</t>
  </si>
  <si>
    <t>rperezn80@hotmail.com</t>
  </si>
  <si>
    <t>ANTONIA</t>
  </si>
  <si>
    <t>aure1lopez@hotmail.com</t>
  </si>
  <si>
    <t>05198198Z</t>
  </si>
  <si>
    <t>Pérez Ortiz</t>
  </si>
  <si>
    <t>C/Lozano, 12-3ºA</t>
  </si>
  <si>
    <t>paco-perez@ono.com</t>
  </si>
  <si>
    <t>47055282L</t>
  </si>
  <si>
    <t>Ballesteros Gonzalez</t>
  </si>
  <si>
    <t>Rocio</t>
  </si>
  <si>
    <t>Rocio.Ballesteros@uclm.es</t>
  </si>
  <si>
    <t>07545623J</t>
  </si>
  <si>
    <t>Ruiz Martinez</t>
  </si>
  <si>
    <t>Avda. José Prat, 33</t>
  </si>
  <si>
    <t>manruizm@gmail.com</t>
  </si>
  <si>
    <t>53141234X</t>
  </si>
  <si>
    <t>C/Asunción 14- 1º a</t>
  </si>
  <si>
    <t>02500</t>
  </si>
  <si>
    <t>TOBARRA</t>
  </si>
  <si>
    <t>53142396E</t>
  </si>
  <si>
    <t>Rodriguez Martinez</t>
  </si>
  <si>
    <t>Sandra</t>
  </si>
  <si>
    <t>sanroma257@hotmail.es</t>
  </si>
  <si>
    <t>07542686C</t>
  </si>
  <si>
    <t>Diaz Cano</t>
  </si>
  <si>
    <t>Juan Ramon</t>
  </si>
  <si>
    <t>C/Pasage Moreras, 7</t>
  </si>
  <si>
    <t>labprodente@telefonica.net</t>
  </si>
  <si>
    <t>40373409Z</t>
  </si>
  <si>
    <t>Turon Blasco</t>
  </si>
  <si>
    <t>Cristina</t>
  </si>
  <si>
    <t>C/San Ildefonso Nº 6, 2ºC</t>
  </si>
  <si>
    <t>cristina.turon@hotmail.es</t>
  </si>
  <si>
    <t>47058602G</t>
  </si>
  <si>
    <t>Martinez Romero</t>
  </si>
  <si>
    <t>Angel</t>
  </si>
  <si>
    <t>angel.mromero@uclm.es</t>
  </si>
  <si>
    <t>07538432K</t>
  </si>
  <si>
    <t>Sacasas Sabariego</t>
  </si>
  <si>
    <t>Rafael</t>
  </si>
  <si>
    <t>C/Arquitecto Fernández N.3-3D</t>
  </si>
  <si>
    <t>r.s.s@ono.com</t>
  </si>
  <si>
    <t>05192790B</t>
  </si>
  <si>
    <t>02630</t>
  </si>
  <si>
    <t>antonio.huedo@seur.net</t>
  </si>
  <si>
    <t>05164274S</t>
  </si>
  <si>
    <t>Avda Guardia Civil N   69</t>
  </si>
  <si>
    <t>02049</t>
  </si>
  <si>
    <t>AGUAS NUEVAS</t>
  </si>
  <si>
    <t>iblazquezm@gmail.com</t>
  </si>
  <si>
    <t>74506755A</t>
  </si>
  <si>
    <t>Gil Mimguez</t>
  </si>
  <si>
    <t>C/Iris, Nº13,2ºE</t>
  </si>
  <si>
    <t>mgilm@hotmail.com</t>
  </si>
  <si>
    <t>05194538B</t>
  </si>
  <si>
    <t>Oliver Martinez</t>
  </si>
  <si>
    <t>Atilano</t>
  </si>
  <si>
    <t>C/Doctor Galiacho Nº 3</t>
  </si>
  <si>
    <t>53140523N</t>
  </si>
  <si>
    <t>07547225M</t>
  </si>
  <si>
    <t>belafaus@gmail.com</t>
  </si>
  <si>
    <t>05197872X</t>
  </si>
  <si>
    <t>Serrano Cantó</t>
  </si>
  <si>
    <t>José Luis</t>
  </si>
  <si>
    <t>C/ Dr Collado Piña nº 16 5º B</t>
  </si>
  <si>
    <t>joseluis.serrano@uclm.es</t>
  </si>
  <si>
    <t>53142097E</t>
  </si>
  <si>
    <t>Blazquez Navarro</t>
  </si>
  <si>
    <t>C/Infanta Elena, 2 - 2º M</t>
  </si>
  <si>
    <t>chatoblazquez@hotmail.com</t>
  </si>
  <si>
    <t>05150899A</t>
  </si>
  <si>
    <t>C/Molinos y Barajas nº 7 - 2º</t>
  </si>
  <si>
    <t>02400</t>
  </si>
  <si>
    <t>HELLIN</t>
  </si>
  <si>
    <t>r.martinez@dipualba.es</t>
  </si>
  <si>
    <t>05193683F</t>
  </si>
  <si>
    <t>Sánchez Pina</t>
  </si>
  <si>
    <t>Wilfredo</t>
  </si>
  <si>
    <t>C/Vereda de Jaén Nº46</t>
  </si>
  <si>
    <t>guerrillero1@hotmail.com</t>
  </si>
  <si>
    <t>05111816C</t>
  </si>
  <si>
    <t>Palacios Alcázar</t>
  </si>
  <si>
    <t>C/Ibáñez Ibero 1</t>
  </si>
  <si>
    <t>jpal.3056@gmail.com</t>
  </si>
  <si>
    <t>44385247P</t>
  </si>
  <si>
    <t>Calvo Lopez</t>
  </si>
  <si>
    <t>Francisco José</t>
  </si>
  <si>
    <t>C/Diego de Velazquez 21</t>
  </si>
  <si>
    <t>Fjclop@hotmail.com</t>
  </si>
  <si>
    <t>44392800V</t>
  </si>
  <si>
    <t>Núñez Llobregat</t>
  </si>
  <si>
    <t>Javier</t>
  </si>
  <si>
    <t>C/Puerta Valencia, 17 1 izq</t>
  </si>
  <si>
    <t>jllobreg@gmail.com</t>
  </si>
  <si>
    <t>33372942B</t>
  </si>
  <si>
    <t>Rivera Gonzalez</t>
  </si>
  <si>
    <t>Juan Carlos</t>
  </si>
  <si>
    <t>C/Reyes Catolicos, 24</t>
  </si>
  <si>
    <t>jc-rivera@terra.es</t>
  </si>
  <si>
    <t>44388892L</t>
  </si>
  <si>
    <t>Garcia Rodriguez</t>
  </si>
  <si>
    <t>Oscar</t>
  </si>
  <si>
    <t>C/Tetuán 6, 5º</t>
  </si>
  <si>
    <t>og.rodriguez@hotmail.com</t>
  </si>
  <si>
    <t>07557634H</t>
  </si>
  <si>
    <t>18984954H</t>
  </si>
  <si>
    <t>SEGURA QUEROL</t>
  </si>
  <si>
    <t>TERESA</t>
  </si>
  <si>
    <t>CL ARENAL 15 - 3 B</t>
  </si>
  <si>
    <t>tseguraquerol@gmail.com</t>
  </si>
  <si>
    <t>44375618Q</t>
  </si>
  <si>
    <t>CANTO NAVARRO</t>
  </si>
  <si>
    <t>ERVIGIO</t>
  </si>
  <si>
    <t>ervigio@gmail.com</t>
  </si>
  <si>
    <t>47056905D</t>
  </si>
  <si>
    <t>IRENE</t>
  </si>
  <si>
    <t>padre romano,17,2°b</t>
  </si>
  <si>
    <t>irenea78@hotmail.com</t>
  </si>
  <si>
    <t>07548744Y</t>
  </si>
  <si>
    <t>ORTEGA CAMPILLO</t>
  </si>
  <si>
    <t>JESUS</t>
  </si>
  <si>
    <t>Baños 5 7ºA</t>
  </si>
  <si>
    <t>jortcam@hotmail.com</t>
  </si>
  <si>
    <t>HERREROS CIFUENTES</t>
  </si>
  <si>
    <t>05139450P</t>
  </si>
  <si>
    <t>SIMARRO PARDO</t>
  </si>
  <si>
    <t>JOSE MARIA</t>
  </si>
  <si>
    <t>DOCTOR FLEMING, 55</t>
  </si>
  <si>
    <t>josimpar@gmail.com</t>
  </si>
  <si>
    <t>07567073G</t>
  </si>
  <si>
    <t>ENRIQUE</t>
  </si>
  <si>
    <t>02638</t>
  </si>
  <si>
    <t>MONTALVOS</t>
  </si>
  <si>
    <t>encantoro@hotmail.com</t>
  </si>
  <si>
    <t>07541942N</t>
  </si>
  <si>
    <t>ALFARO FERNANDEZ</t>
  </si>
  <si>
    <t>antonio.alfaro@uclm.es</t>
  </si>
  <si>
    <t>51655242V</t>
  </si>
  <si>
    <t>MANUEL FRANCISCO</t>
  </si>
  <si>
    <t>C/ Lérida 54-3ºG</t>
  </si>
  <si>
    <t>manuel.alfaro@uclm.es</t>
  </si>
  <si>
    <t>05163291K</t>
  </si>
  <si>
    <t xml:space="preserve">GARIJO RUEDA </t>
  </si>
  <si>
    <t>618 31 37 36</t>
  </si>
  <si>
    <t>Química, 6</t>
  </si>
  <si>
    <t>fgarijo62@gmail.com</t>
  </si>
  <si>
    <t>07565874R</t>
  </si>
  <si>
    <t>PIÑA GARCIA</t>
  </si>
  <si>
    <t>ANGEL</t>
  </si>
  <si>
    <t>carmen 33</t>
  </si>
  <si>
    <t>lilous_@hotmail.com</t>
  </si>
  <si>
    <t>05141749F</t>
  </si>
  <si>
    <t>TOBOSO SAEZ</t>
  </si>
  <si>
    <t>FLORENTINA</t>
  </si>
  <si>
    <t>S. Agustín, 18 1º B</t>
  </si>
  <si>
    <t>matildesy@gmail.com</t>
  </si>
  <si>
    <t>05151993Q</t>
  </si>
  <si>
    <t>Yáñez González</t>
  </si>
  <si>
    <t>MATILDE</t>
  </si>
  <si>
    <t>Caldereros, 8 1º K</t>
  </si>
  <si>
    <t>05192690A</t>
  </si>
  <si>
    <t>LOPEZ LORENZO</t>
  </si>
  <si>
    <t>ROSARIO 77</t>
  </si>
  <si>
    <t>mariajose.lopez@uclm.es</t>
  </si>
  <si>
    <t>05155533Z</t>
  </si>
  <si>
    <t>LORENZO DIAZ</t>
  </si>
  <si>
    <t>MARCA</t>
  </si>
  <si>
    <t>PEREZ PASTOR, 52</t>
  </si>
  <si>
    <t>marcalorenzo32@gmail.com</t>
  </si>
  <si>
    <t>07546645T</t>
  </si>
  <si>
    <t>MARTINEZ MARTINEZ</t>
  </si>
  <si>
    <t>CORTES</t>
  </si>
  <si>
    <t>C/ LERIDA, 46</t>
  </si>
  <si>
    <t>lamaricortes@yahoo.es</t>
  </si>
  <si>
    <t>04705582L</t>
  </si>
  <si>
    <t>BALLESTEROS GONZALEZ</t>
  </si>
  <si>
    <t>ROCIO</t>
  </si>
  <si>
    <t>C/Blasco de Graray 5, 2º Izq</t>
  </si>
  <si>
    <t>juan.zorrilla@uclm.es</t>
  </si>
  <si>
    <t>44394757L</t>
  </si>
  <si>
    <t>38535732Z</t>
  </si>
  <si>
    <t>BARRIOS TERRAGA</t>
  </si>
  <si>
    <t>C/. CRISTOBAL LOZANO, 26-7º-A</t>
  </si>
  <si>
    <t>anbaterrag@gmail.com</t>
  </si>
  <si>
    <t>38407330K</t>
  </si>
  <si>
    <t>CASTILLO ORTIZ</t>
  </si>
  <si>
    <t>Mª PILAR</t>
  </si>
  <si>
    <t>C/. CRSITOBAL LOZANO, 26-7º-A</t>
  </si>
  <si>
    <t>castillortiz54@gmail.com</t>
  </si>
  <si>
    <t>22547335K</t>
  </si>
  <si>
    <t>ROMERO DIAZ</t>
  </si>
  <si>
    <t>JULIAN</t>
  </si>
  <si>
    <t>05168783G</t>
  </si>
  <si>
    <t xml:space="preserve">Valera Gasull  </t>
  </si>
  <si>
    <t>M. LLanos</t>
  </si>
  <si>
    <t>No tiene</t>
  </si>
  <si>
    <t>Antonio Gotor n. 7   2.B</t>
  </si>
  <si>
    <t>llanetes@terra.es</t>
  </si>
  <si>
    <t>05139021Q</t>
  </si>
  <si>
    <t>22105755H</t>
  </si>
  <si>
    <t>Riquelme Mira</t>
  </si>
  <si>
    <t>Plaza de La Mancha 10 1º Z</t>
  </si>
  <si>
    <t>juliori@ono.com</t>
  </si>
  <si>
    <t>52757388B</t>
  </si>
  <si>
    <t>manu-agus@hotmail.com</t>
  </si>
  <si>
    <t>05171912V</t>
  </si>
  <si>
    <t>5159687M</t>
  </si>
  <si>
    <t xml:space="preserve">SANZ LOPEZ </t>
  </si>
  <si>
    <t>MARGARITA</t>
  </si>
  <si>
    <t xml:space="preserve">C/ CIUDAD REAL 5 1ºC </t>
  </si>
  <si>
    <t>17139936Z</t>
  </si>
  <si>
    <t>44382025Y</t>
  </si>
  <si>
    <t>NAVARRO FERNANDEZ</t>
  </si>
  <si>
    <t>JUANA MARIA</t>
  </si>
  <si>
    <t>CALLE QUIJOTE, 48 ESC.1-2ºB</t>
  </si>
  <si>
    <t>jmnavarrof@edu.jccm.es</t>
  </si>
  <si>
    <t>48155329E</t>
  </si>
  <si>
    <t xml:space="preserve">CAMPAYO LOPEZ </t>
  </si>
  <si>
    <t>C/Santa Quiteria, 9 2ºB</t>
  </si>
  <si>
    <t>pedroparalelo@hotmail.es</t>
  </si>
  <si>
    <t>05194899G</t>
  </si>
  <si>
    <t>LOPEZ LOPEZ</t>
  </si>
  <si>
    <t>CONSUELO</t>
  </si>
  <si>
    <t>Periodista campo Aguilar,5-3-B</t>
  </si>
  <si>
    <t>chelopez2008@gmail.com</t>
  </si>
  <si>
    <t>05152640L</t>
  </si>
  <si>
    <t>GOMARIZ CARRILLO</t>
  </si>
  <si>
    <t>YOLANDA</t>
  </si>
  <si>
    <t>san antonio, 10</t>
  </si>
  <si>
    <t>02007</t>
  </si>
  <si>
    <t>yogocar@hotmail.com</t>
  </si>
  <si>
    <t>44381374E</t>
  </si>
  <si>
    <t>ALFARO BELMONTE</t>
  </si>
  <si>
    <t>CRISTINA</t>
  </si>
  <si>
    <t>05619985G</t>
  </si>
  <si>
    <t>CAYETANO</t>
  </si>
  <si>
    <t>47073231M</t>
  </si>
  <si>
    <t>JUAN IGNACIO</t>
  </si>
  <si>
    <t>47447908B</t>
  </si>
  <si>
    <t xml:space="preserve">ESCRIBANO PEREZ </t>
  </si>
  <si>
    <t>RAUL</t>
  </si>
  <si>
    <t>CIENCIAS DE LA SALUD, 8</t>
  </si>
  <si>
    <t>escribanolara@gmail.com</t>
  </si>
  <si>
    <t>05171488F</t>
  </si>
  <si>
    <t xml:space="preserve">ESCRIBANO LARA </t>
  </si>
  <si>
    <t>ANDRES</t>
  </si>
  <si>
    <t>05153369N</t>
  </si>
  <si>
    <t>ARROYO MONTESINOS</t>
  </si>
  <si>
    <t>LLANOS</t>
  </si>
  <si>
    <t>j.villar@ono.com</t>
  </si>
  <si>
    <t>07567279A</t>
  </si>
  <si>
    <t>MUÑOZ SANCHEZ</t>
  </si>
  <si>
    <t>FELIX</t>
  </si>
  <si>
    <t>Avenida de la Mancha, 243</t>
  </si>
  <si>
    <t>fms31272@yahoo.es</t>
  </si>
  <si>
    <t>47068700M</t>
  </si>
  <si>
    <t>ERNESTO</t>
  </si>
  <si>
    <t>C/Pedro Coca 56, 1B</t>
  </si>
  <si>
    <t>ernest_gar@hortmail.com</t>
  </si>
  <si>
    <t>Numero Total Participantes, restando bajas</t>
  </si>
  <si>
    <t>Numero Total Participantes, sin bajas</t>
  </si>
  <si>
    <t>Domicilio</t>
  </si>
  <si>
    <t>Código Postal</t>
  </si>
  <si>
    <t>Localidad</t>
  </si>
  <si>
    <t>E-mail</t>
  </si>
  <si>
    <t>Teléfono</t>
  </si>
  <si>
    <t>Nacimiento</t>
  </si>
  <si>
    <t>Ingreso</t>
  </si>
  <si>
    <t>Funciones</t>
  </si>
  <si>
    <t>Observaciones</t>
  </si>
  <si>
    <t>Pza. Constitución, 8 - 3º B</t>
  </si>
  <si>
    <t>Albacete</t>
  </si>
  <si>
    <t>miriopar@gmail.com</t>
  </si>
  <si>
    <t>Socio</t>
  </si>
  <si>
    <t>San Carlos, 2</t>
  </si>
  <si>
    <t>japara@hotmail.com</t>
  </si>
  <si>
    <t>correo incorrecto</t>
  </si>
  <si>
    <t>Pasaje Nicolau, 14</t>
  </si>
  <si>
    <t>velasco127@yahoo.es</t>
  </si>
  <si>
    <t>Melchor de Macanaz, 1 - 2º C</t>
  </si>
  <si>
    <t>Cáceres, 34 - 4º B</t>
  </si>
  <si>
    <t>marcobotanda@hotmail.com</t>
  </si>
  <si>
    <t>Pza. de la Mancha, 10 - 5º</t>
  </si>
  <si>
    <t>juanmoyano@xasa.com</t>
  </si>
  <si>
    <t>Santa Quiteria, 23 - 3º D</t>
  </si>
  <si>
    <t>jjmflecha@ono.com</t>
  </si>
  <si>
    <t>Murillo, 22 - 3º A</t>
  </si>
  <si>
    <t>ramonpg@ono.com</t>
  </si>
  <si>
    <t>Pza. de la Catedral, 3 -1º</t>
  </si>
  <si>
    <t>Pza. de la Mancha, 11 - 4º Z</t>
  </si>
  <si>
    <t>Profesor Macedonio Jiménez, 18</t>
  </si>
  <si>
    <t>paralelo.ramon@gmail.com</t>
  </si>
  <si>
    <t>Vocal Página Web</t>
  </si>
  <si>
    <t>León, 20 - 2º</t>
  </si>
  <si>
    <t>alfonso.garcia@dipualba.es</t>
  </si>
  <si>
    <t>Juan de Austria, 3 - 5º</t>
  </si>
  <si>
    <t>Socia</t>
  </si>
  <si>
    <t>Torres Quevedo, 37 - 4ºA</t>
  </si>
  <si>
    <t>Santa Gema, 10</t>
  </si>
  <si>
    <t>Aguas Nuevas</t>
  </si>
  <si>
    <t>carpin100@yahoo.es</t>
  </si>
  <si>
    <t>Historia, 8</t>
  </si>
  <si>
    <t>cmalarcos@telefonica.net</t>
  </si>
  <si>
    <t>Historia, 40</t>
  </si>
  <si>
    <t>descuernapadrastros@gmail.com</t>
  </si>
  <si>
    <t>Tesorero</t>
  </si>
  <si>
    <t>Juan de Toledo, 26 - 3º Izda</t>
  </si>
  <si>
    <t>gamonita@ono.com</t>
  </si>
  <si>
    <t>Santa Quiteria, 9 - 2º B</t>
  </si>
  <si>
    <t>lopez.arce@ono.com</t>
  </si>
  <si>
    <t>Pérez Galdos, 60 - 2ª</t>
  </si>
  <si>
    <t>josope56@hotmail.com</t>
  </si>
  <si>
    <t>Avda. Ramón y Cajal, 21 - 1º</t>
  </si>
  <si>
    <t>cafemar.martinez@gmail.com</t>
  </si>
  <si>
    <t>Vicepresidente</t>
  </si>
  <si>
    <t>Blasco de Garay, 44</t>
  </si>
  <si>
    <t>Logroño, 14 - Bajo B</t>
  </si>
  <si>
    <t>Antonio Machado, 7 -5º</t>
  </si>
  <si>
    <t>Albarderos, 20</t>
  </si>
  <si>
    <t>info@loteria11ab.com</t>
  </si>
  <si>
    <t>Alcalde Martínez de la Osa, 2</t>
  </si>
  <si>
    <t>manuruiz23@hotmail.com</t>
  </si>
  <si>
    <t>Luis Herreros, 1 - 2º Izda.</t>
  </si>
  <si>
    <t>ceajavibelmonte@gmail.com</t>
  </si>
  <si>
    <t>Presidente</t>
  </si>
  <si>
    <t>Marques de Villores, 2 - 2º</t>
  </si>
  <si>
    <t>luisangel_bautista1@hotmail.com</t>
  </si>
  <si>
    <t>Juan de Toledo, 25 - A - 2º H</t>
  </si>
  <si>
    <t>fer46cc@hotmail.com</t>
  </si>
  <si>
    <t>D.Guillermo, 1 - 4º F</t>
  </si>
  <si>
    <t>merce_campos@hotmail.com</t>
  </si>
  <si>
    <t>Pérez Galdos, 34 - 4º</t>
  </si>
  <si>
    <t>carmen@aridosdelamancha.com</t>
  </si>
  <si>
    <t>urrea127@yahoo.es</t>
  </si>
  <si>
    <t>Arquitecto Vandelvira, 61 - 3º</t>
  </si>
  <si>
    <t>chilindrinchilidrin@hotmail.com</t>
  </si>
  <si>
    <t>Poniente, 24 bajo 1º 0-3</t>
  </si>
  <si>
    <t>Herreros, 21</t>
  </si>
  <si>
    <t>Ignacio Monturiol, 6 - 2º L</t>
  </si>
  <si>
    <t>salmeronruescas@hotmail.com</t>
  </si>
  <si>
    <t>Melilla, 2 - 6º N</t>
  </si>
  <si>
    <t>francisconoguero@ono.com</t>
  </si>
  <si>
    <t>León, 5</t>
  </si>
  <si>
    <t>19200</t>
  </si>
  <si>
    <t>Azu. De Henares</t>
  </si>
  <si>
    <t>amatea08@gmail.com</t>
  </si>
  <si>
    <t>Doctor Dauden, 4</t>
  </si>
  <si>
    <t>Chinchilla</t>
  </si>
  <si>
    <t>jlnoguero@gmail.com</t>
  </si>
  <si>
    <t>Tejares, 5 -  1º B</t>
  </si>
  <si>
    <t>juanpafe@hotmail.com</t>
  </si>
  <si>
    <t>libia4@hotmail.com</t>
  </si>
  <si>
    <t>olmov@hotmail.com</t>
  </si>
  <si>
    <t>Agustina Aroca, 5 - 5º</t>
  </si>
  <si>
    <t>andymartin10000km2007@gmail.com</t>
  </si>
  <si>
    <t>Juan de Toledo, 13 - 1º</t>
  </si>
  <si>
    <t>Vocal Montaña</t>
  </si>
  <si>
    <t>Vocal Orientación</t>
  </si>
  <si>
    <t>Reus, 28 - 3º F</t>
  </si>
  <si>
    <t>anmosa1@yahoo.es</t>
  </si>
  <si>
    <t>Zaragoza, 4 A - 2º Izda</t>
  </si>
  <si>
    <t>agondia@ea.mde.es</t>
  </si>
  <si>
    <t>1º de Mayo, 75</t>
  </si>
  <si>
    <t>josemanuel@coppeliadanza.es</t>
  </si>
  <si>
    <t>Rosario, 77 - 2º A</t>
  </si>
  <si>
    <t>juanluis.lorenzo@uclm.es</t>
  </si>
  <si>
    <t>Vocal Rel. Institucionales</t>
  </si>
  <si>
    <t>Oscar Romero, 44</t>
  </si>
  <si>
    <t>maderadesabina@yahoo.es</t>
  </si>
  <si>
    <t>Cuenca, 12 - 8º D</t>
  </si>
  <si>
    <t>rutalosmorabios@hotmail.com</t>
  </si>
  <si>
    <t>Secretario</t>
  </si>
  <si>
    <t>Casas Viejas - Apdo. 129 o 798</t>
  </si>
  <si>
    <t>02080</t>
  </si>
  <si>
    <t>Concordia, 107</t>
  </si>
  <si>
    <t>Pozo Cañada</t>
  </si>
  <si>
    <t>Ramirez de Arellano, 15</t>
  </si>
  <si>
    <t>La Roda</t>
  </si>
  <si>
    <t>María Jacinta, 36</t>
  </si>
  <si>
    <t>16239</t>
  </si>
  <si>
    <t>Casasimarro</t>
  </si>
  <si>
    <t>fernando@agroveyca.es</t>
  </si>
  <si>
    <t>Juan El Reolín, 6</t>
  </si>
  <si>
    <t>jormarna73@hotmail.com</t>
  </si>
  <si>
    <t>Hellín, 47A - 5ºE</t>
  </si>
  <si>
    <t>juanpp1@ono.com</t>
  </si>
  <si>
    <t>encarnacoto@ono.com</t>
  </si>
  <si>
    <t>Pérez Galdós, 27 - 3ºB</t>
  </si>
  <si>
    <t>deminaya@gmail.com</t>
  </si>
  <si>
    <t>Pablo Medina, 32 - 5º</t>
  </si>
  <si>
    <t>victoriogg@gmail.com</t>
  </si>
  <si>
    <t>OBSERVACIONES</t>
  </si>
  <si>
    <t>Provincia</t>
  </si>
  <si>
    <t>Guadalajara</t>
  </si>
  <si>
    <t>Cuenca</t>
  </si>
  <si>
    <t>BAJA</t>
  </si>
  <si>
    <t>NUEVO</t>
  </si>
  <si>
    <t>Intrucciones:</t>
  </si>
  <si>
    <t>¿Cómo usar esta hoja de Calculo?</t>
  </si>
  <si>
    <t>Recomendaciones: Utilizar Versión Excel 2007 o Excel 2010</t>
  </si>
  <si>
    <t>Paso1</t>
  </si>
  <si>
    <t>Introducir los valores correspondientes en las celdas de color Verde.</t>
  </si>
  <si>
    <t>Leer 10 minutos</t>
  </si>
  <si>
    <t>Paso2</t>
  </si>
  <si>
    <t>Rellenar Información Hoja Listado Participantes</t>
  </si>
  <si>
    <t>¿Qué hacer con las Bajas?</t>
  </si>
  <si>
    <t>Caso1:</t>
  </si>
  <si>
    <t>Caso2:</t>
  </si>
  <si>
    <t>Rellena formulario Web, sus datos se pasan a la hoja de calculo, realiza el ingreso, pero 7 días antes de la actividad nos comunica su baja.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</si>
  <si>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se devuelve el 75% del Ingreso</t>
    </r>
  </si>
  <si>
    <t>Caso3: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</si>
  <si>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se devuelve el 50% del Ingreso</t>
    </r>
  </si>
  <si>
    <t>Licencia: Si o No</t>
  </si>
  <si>
    <t>Ingresos "Si o No", esta información la facilitara el TESORERO</t>
  </si>
  <si>
    <t xml:space="preserve">Caso4: </t>
  </si>
  <si>
    <r>
      <t>Solución:</t>
    </r>
    <r>
      <rPr>
        <sz val="12"/>
        <color indexed="8"/>
        <rFont val="Times New Roman"/>
        <family val="1"/>
      </rPr>
      <t xml:space="preserve"> Sus datos siguen en el listado de participantes, pero se apunta como BAJA en el Reporte y NO SE DEVUELVE NADA.</t>
    </r>
  </si>
  <si>
    <t>Opción "Sin devolucion"</t>
  </si>
  <si>
    <t>Paso3</t>
  </si>
  <si>
    <t>Rellenar Información Reporte</t>
  </si>
  <si>
    <t>Una vez finalizada la actividad, introducir el numero de participantes reales  y la cantidad de dinero ingresado "este dato lo facilita el Tesorero"</t>
  </si>
  <si>
    <t>Dudas o Sugerencias:</t>
  </si>
  <si>
    <t>Rellenar la información de la Hoja Proyecto_Actividad y Datos_Monitores</t>
  </si>
  <si>
    <t xml:space="preserve">Nos indicará el precio que debemos cobrar por la Actividad; después enviaremos el archivo a la junta directiva para que apruebe la actividad. </t>
  </si>
  <si>
    <t>Cuando se haya aprobado la actividad: Crear cartel de información y enviar a la Web para su publicación.</t>
  </si>
  <si>
    <t>Una vez publicada la información en la Web, llegarán al correo del organizador las solicitudes o inscripciones de los participantes.</t>
  </si>
  <si>
    <t>Organizador: Debe rellenar la información, tecleando el DNI de los participantes socios de número o participantes de actividades anteriores; el resto de datos se autorellenarán</t>
  </si>
  <si>
    <t xml:space="preserve">Si es participante nuevo en el centro excursionista: Se rellena toda la información </t>
  </si>
  <si>
    <t xml:space="preserve">Se debe indicar si el participante tiene licencia o no </t>
  </si>
  <si>
    <r>
      <rPr>
        <b/>
        <sz val="11"/>
        <color indexed="8"/>
        <rFont val="Calibri"/>
        <family val="2"/>
      </rPr>
      <t>Recuerda:</t>
    </r>
    <r>
      <rPr>
        <sz val="11"/>
        <color theme="1"/>
        <rFont val="Calibri"/>
        <family val="2"/>
        <scheme val="minor"/>
      </rPr>
      <t xml:space="preserve"> Puedes copiar los datos del correo y pegar en la hoja de calculo. </t>
    </r>
    <r>
      <rPr>
        <b/>
        <u/>
        <sz val="11"/>
        <color indexed="8"/>
        <rFont val="Calibri"/>
        <family val="2"/>
      </rPr>
      <t>IMPORTANTE</t>
    </r>
    <r>
      <rPr>
        <sz val="11"/>
        <color theme="1"/>
        <rFont val="Calibri"/>
        <family val="2"/>
        <scheme val="minor"/>
      </rPr>
      <t>: ANTES DE PEGAR PULSAR EL MENÚ CONTEXTUAL (botón derecho del ratón) Y ELEGIR LA OPCIÓN "PEGAR VALOR"</t>
    </r>
  </si>
  <si>
    <t>LOS MONITORES NO FIGURAN EN LA HOJA DE PARTICIPANTES</t>
  </si>
  <si>
    <t>LOS PARTICIPANTES APUNTADOS EN EL LISTADO, QUE NO REALIZAN INGRESO NO ES NECESARIO QUE SE ALMACENEN SUS DATOS, NI DAR DE BAJA; SIMPLEMENTE SUSTITUIR POR OTRO.</t>
  </si>
  <si>
    <t>BAJAS: Si un participante se da de baja, sólo  hay que indicarlo en: Reporte_Actividad; no hay que eliminarlo del listado: Participantes</t>
  </si>
  <si>
    <t>Ejemplos de Bajas</t>
  </si>
  <si>
    <t>Rellena formulario Web, sus datos se pasan a la hoja de cálculo, pero luego no realiza el ingreso.</t>
  </si>
  <si>
    <r>
      <t>Solución:</t>
    </r>
    <r>
      <rPr>
        <sz val="12"/>
        <color indexed="8"/>
        <rFont val="Times New Roman"/>
        <family val="1"/>
      </rPr>
      <t xml:space="preserve"> Se borran sus datos de la hoja de cálculo y se sustituyen por otro, NO ES BAJA. Ni es necesario tener sus datos almacenados porque NO ES SOCIO PARTICIPANTE.</t>
    </r>
  </si>
  <si>
    <t>Podemos apuntar otro nuevo participante al final del listado, pero nunca borramos los datos del participante en el listado. Recuerda sólo apuntamos su baja en la hoja "Reporte"</t>
  </si>
  <si>
    <r>
      <t>Rellena formulario Web, sus datos se pasan a la hoja de cálculo, realiza el ingreso, pero en los últimos 7 días antes de la actividad nos comunica su baja (</t>
    </r>
    <r>
      <rPr>
        <b/>
        <sz val="12"/>
        <color indexed="8"/>
        <rFont val="Times New Roman"/>
        <family val="1"/>
      </rPr>
      <t>no cuenta las últimas 48 horas antes la actividad</t>
    </r>
    <r>
      <rPr>
        <sz val="12"/>
        <color indexed="8"/>
        <rFont val="Times New Roman"/>
        <family val="1"/>
      </rPr>
      <t>).</t>
    </r>
  </si>
  <si>
    <t>Rellena formulario Web, sus datos se pasan a la hoja de calculo, realiza el ingreso, pero el último día (48 Horas antes del inicio de la actividad) nos comunica su baja o no se presenta en la actividad.</t>
  </si>
  <si>
    <t>Se guarda y se envía la hoja de cálculo completada a la junta directiva.</t>
  </si>
  <si>
    <t>Jose María López Pérez</t>
  </si>
  <si>
    <t>Antonio Matea Martínez</t>
  </si>
  <si>
    <t>Dulcinea López Arce</t>
  </si>
  <si>
    <t>Fernando López Moraga</t>
  </si>
  <si>
    <t>Francisco J. Noguero Fernández</t>
  </si>
  <si>
    <t>Gerardo Gónzalez Montero</t>
  </si>
  <si>
    <t>Jorge Martínez Navarro</t>
  </si>
  <si>
    <t>José Manuel Jiménez Juarez</t>
  </si>
  <si>
    <t>Juan A. Molina Guirao</t>
  </si>
  <si>
    <t>Juan Fresneda Pérez</t>
  </si>
  <si>
    <t>Juan Luis Lorenzo García</t>
  </si>
  <si>
    <t>Juan Jose Zorrilla Ortiz</t>
  </si>
  <si>
    <t>Pascual Valls Cantos</t>
  </si>
  <si>
    <t>Pedro Campayo Romero</t>
  </si>
  <si>
    <t>Victorio García González</t>
  </si>
  <si>
    <t>02200397x</t>
  </si>
  <si>
    <t>MINGUEZ CASTELLANOS</t>
  </si>
  <si>
    <t>ROSA MARIA</t>
  </si>
  <si>
    <t>HELLIN, 5  4º</t>
  </si>
  <si>
    <t>rosaasor2004@yahoo.es</t>
  </si>
  <si>
    <t>03108125C</t>
  </si>
  <si>
    <t>DOMÍNGUEZ REDONDO</t>
  </si>
  <si>
    <t>JESÚS ALBERTO</t>
  </si>
  <si>
    <t>BERNABÉ CANTOS, 54</t>
  </si>
  <si>
    <t>alber973@hotmail.com</t>
  </si>
  <si>
    <t>04566811T</t>
  </si>
  <si>
    <t>Cubero Revenga</t>
  </si>
  <si>
    <t>Purificación</t>
  </si>
  <si>
    <t>Alarcón, 12 bajo dcha</t>
  </si>
  <si>
    <t>puricubero@gmail.com</t>
  </si>
  <si>
    <t>04571521H</t>
  </si>
  <si>
    <t>RODRIGO ASENSIO</t>
  </si>
  <si>
    <t>MARIA LOURDES</t>
  </si>
  <si>
    <t>C/ ROCINANTE, 22, BAJO</t>
  </si>
  <si>
    <t>MariaLourdes.Rodrigo@uclm.es</t>
  </si>
  <si>
    <t>04578683G</t>
  </si>
  <si>
    <t>LIZCANO PÉREZ</t>
  </si>
  <si>
    <t>CECILIA</t>
  </si>
  <si>
    <t>Fº javier de Moya 2, 4ºC   AB</t>
  </si>
  <si>
    <t>04596630B</t>
  </si>
  <si>
    <t>LEAL ESCOBAR</t>
  </si>
  <si>
    <t>SUSANA</t>
  </si>
  <si>
    <t>PUERTA DE CHINCHILLA, 3 -ESCALERA DCHA. 2º D</t>
  </si>
  <si>
    <t>susana.leal@uclm.es</t>
  </si>
  <si>
    <t>05053019F</t>
  </si>
  <si>
    <t>FRANCISCA</t>
  </si>
  <si>
    <t>Circunvalación 109</t>
  </si>
  <si>
    <t>emiliordj@gmail.com</t>
  </si>
  <si>
    <t>05079004Y</t>
  </si>
  <si>
    <t>SERRANO CANTO</t>
  </si>
  <si>
    <t>ELISA</t>
  </si>
  <si>
    <t>COLLADO PIÑA 16   5º</t>
  </si>
  <si>
    <t>Joseluis.serrano@uclm.es</t>
  </si>
  <si>
    <t>05092015E</t>
  </si>
  <si>
    <t>GONZÁLEZ SÁNCHEZ</t>
  </si>
  <si>
    <t>BALDOMERO</t>
  </si>
  <si>
    <t>AVDA. DE ESPAÑA, 8 - 6º</t>
  </si>
  <si>
    <t>baldomero.gonzalez@uclm.es</t>
  </si>
  <si>
    <t>05110885D</t>
  </si>
  <si>
    <t>LOPEZ SANCHEZ</t>
  </si>
  <si>
    <t>C/ IBÁÑEZ IBERO, 1, 7º A</t>
  </si>
  <si>
    <t>antonio@jedisan.com</t>
  </si>
  <si>
    <t>05114457Q</t>
  </si>
  <si>
    <t>ARGANDOÑA MORENO</t>
  </si>
  <si>
    <t>MARQUES VILLORES 48</t>
  </si>
  <si>
    <t>santana2011jam@gmail.com</t>
  </si>
  <si>
    <t>05116166T</t>
  </si>
  <si>
    <t>RODRIGUEZ RODRIGUEZ</t>
  </si>
  <si>
    <t>EMILIO</t>
  </si>
  <si>
    <t>José Echegaray 31</t>
  </si>
  <si>
    <t>05117442B</t>
  </si>
  <si>
    <t>PEREZ MOYANO</t>
  </si>
  <si>
    <t>C/ YESTE, 11, 4º J</t>
  </si>
  <si>
    <t>pemoan53@hotmail.com</t>
  </si>
  <si>
    <t>05118491W</t>
  </si>
  <si>
    <t>pedroj_jaen@hotmail.com</t>
  </si>
  <si>
    <t>05119059H</t>
  </si>
  <si>
    <t>MAÑAS JIMENEZ</t>
  </si>
  <si>
    <t>JUAN Aº</t>
  </si>
  <si>
    <t>C/ Pedro Martínez Gutiérrez, 24-4º Izq</t>
  </si>
  <si>
    <t>proyditec@hotmail.com</t>
  </si>
  <si>
    <t>05120663N</t>
  </si>
  <si>
    <t>MARTINEZ PERAL</t>
  </si>
  <si>
    <t>MARIA DE LORETO</t>
  </si>
  <si>
    <t>Federico garcia Lorca 18</t>
  </si>
  <si>
    <t>loretorosario@hotmail.com</t>
  </si>
  <si>
    <t>05121862S</t>
  </si>
  <si>
    <t>JIMENEZ GONZALEZ</t>
  </si>
  <si>
    <t xml:space="preserve">Francisco </t>
  </si>
  <si>
    <t>pacojimenez54@hotmail.com</t>
  </si>
  <si>
    <t>05122007E</t>
  </si>
  <si>
    <t>SÁNCHEZ CAMPAYO</t>
  </si>
  <si>
    <t>MARÍA CARMEN</t>
  </si>
  <si>
    <t>C/ LA LITERATURA, 32</t>
  </si>
  <si>
    <t>cscampayo@hotmail.com</t>
  </si>
  <si>
    <t>05128736N</t>
  </si>
  <si>
    <t>GOMEZ RIQUELME</t>
  </si>
  <si>
    <t>JOSE LUIS</t>
  </si>
  <si>
    <t>C / Ntra sra de la esperanza 10</t>
  </si>
  <si>
    <t>joseluis1965@hotmail.com</t>
  </si>
  <si>
    <t>05130105R</t>
  </si>
  <si>
    <t>MORENO PARRA</t>
  </si>
  <si>
    <t>ELOY MIGUEL</t>
  </si>
  <si>
    <t>C/ EL SALVADOR, 16</t>
  </si>
  <si>
    <t>eloymoreno2@gmail.com</t>
  </si>
  <si>
    <t>05131374M</t>
  </si>
  <si>
    <t>CONCHAN BALLESTEROS</t>
  </si>
  <si>
    <t>Hermanos Quinterro 26</t>
  </si>
  <si>
    <t>carmenlavallesol@hotmail.com</t>
  </si>
  <si>
    <t>05132496T</t>
  </si>
  <si>
    <t>Roldan Pastor</t>
  </si>
  <si>
    <t>Dionisio Guardiola, 10 4º B</t>
  </si>
  <si>
    <t>a.roldan@dipualba.es</t>
  </si>
  <si>
    <t>05133768B</t>
  </si>
  <si>
    <t>LOPEZ RUBIO</t>
  </si>
  <si>
    <t>OSCAR ROMERO 44</t>
  </si>
  <si>
    <t>clrubio@dipualba.es</t>
  </si>
  <si>
    <t>05137204Q</t>
  </si>
  <si>
    <t>OLIVAS GARCIA</t>
  </si>
  <si>
    <t>BERNARDINA</t>
  </si>
  <si>
    <t>C/ PABLO PICASO, Nº 22, URB. LOS OLIVOS</t>
  </si>
  <si>
    <t>02010</t>
  </si>
  <si>
    <t>LA GINETA</t>
  </si>
  <si>
    <t>oliju3105@gmail.com</t>
  </si>
  <si>
    <t>05137754Z</t>
  </si>
  <si>
    <t>PEDREGAL PRADOS</t>
  </si>
  <si>
    <t>CÁNDIDA</t>
  </si>
  <si>
    <t>Circunvalación88</t>
  </si>
  <si>
    <t>nemesios@gmail.com</t>
  </si>
  <si>
    <t>05138434G</t>
  </si>
  <si>
    <t>Onsurbe Ramírez</t>
  </si>
  <si>
    <t>Ignacio</t>
  </si>
  <si>
    <t>Arquitecto Julio Carrilero, 48 b - 6º d</t>
  </si>
  <si>
    <t>ionsurbe@telefonica.net</t>
  </si>
  <si>
    <t>05140045M</t>
  </si>
  <si>
    <t>SARRIO TIERRASECA</t>
  </si>
  <si>
    <t>C/ CID, 8, 2º A</t>
  </si>
  <si>
    <t>begonagvalcarcel@hotmail.com</t>
  </si>
  <si>
    <t>05140403H</t>
  </si>
  <si>
    <t>SANCHEZ REYES</t>
  </si>
  <si>
    <t>NEMESIO</t>
  </si>
  <si>
    <t>Circunvalación 88</t>
  </si>
  <si>
    <t>05144376N</t>
  </si>
  <si>
    <t>LÓPEZ BARBERO</t>
  </si>
  <si>
    <t>NTRA. SRA. DE LA ESPERANZA, 10</t>
  </si>
  <si>
    <t>antonia.lopez@uclm.es</t>
  </si>
  <si>
    <t>MARTINEZ CANO</t>
  </si>
  <si>
    <t>RAFAEL</t>
  </si>
  <si>
    <t>05153019F</t>
  </si>
  <si>
    <t>García Nohales</t>
  </si>
  <si>
    <t>Francisca</t>
  </si>
  <si>
    <t>P. circunvalación  109  2ºa</t>
  </si>
  <si>
    <t>paquigar1@hotmail.com</t>
  </si>
  <si>
    <t>05153276B</t>
  </si>
  <si>
    <t>Oscar Romero 44</t>
  </si>
  <si>
    <t>cl.rubio@dipualba.es</t>
  </si>
  <si>
    <t>MELCHOR DE MACANAZ, 1 - 2ºC</t>
  </si>
  <si>
    <t>05154222Z</t>
  </si>
  <si>
    <t>GARRIDO VALERA</t>
  </si>
  <si>
    <t>MARÍA ENCARNA</t>
  </si>
  <si>
    <t>PRINCESA, 3 Duplicado. Apto. 401</t>
  </si>
  <si>
    <t>28008</t>
  </si>
  <si>
    <t>MADRID</t>
  </si>
  <si>
    <t>mari.encar@hotmail.com</t>
  </si>
  <si>
    <t>05155380E</t>
  </si>
  <si>
    <t xml:space="preserve">REOLID MAS </t>
  </si>
  <si>
    <t>MARIA ANGELES</t>
  </si>
  <si>
    <t>MUÑOZ SECA, 20</t>
  </si>
  <si>
    <t>Angeles.Reolid@uclm.es</t>
  </si>
  <si>
    <t>05157121S</t>
  </si>
  <si>
    <t>López González</t>
  </si>
  <si>
    <t>05157908C</t>
  </si>
  <si>
    <t xml:space="preserve">Tendero Molina </t>
  </si>
  <si>
    <t>Antonia</t>
  </si>
  <si>
    <t>05158064S</t>
  </si>
  <si>
    <t>ROLDAN LOPEZ</t>
  </si>
  <si>
    <t>JOAQUIN</t>
  </si>
  <si>
    <t>C/ LITERATURA, 28</t>
  </si>
  <si>
    <t>joaquin.roldan@correo.aeat.es</t>
  </si>
  <si>
    <t>05158564D</t>
  </si>
  <si>
    <t>Abellán Ballesteros</t>
  </si>
  <si>
    <t>Mar</t>
  </si>
  <si>
    <t>Victor Hugo 1, 4º</t>
  </si>
  <si>
    <t>marabellan@gmail.com</t>
  </si>
  <si>
    <t>05158668K</t>
  </si>
  <si>
    <t>Escoto Romaní</t>
  </si>
  <si>
    <t>Ramón</t>
  </si>
  <si>
    <t>C/ Tinte 36</t>
  </si>
  <si>
    <t>escodent@hotmail.es</t>
  </si>
  <si>
    <t>05159687M</t>
  </si>
  <si>
    <t>Sanz López</t>
  </si>
  <si>
    <t>Margarita</t>
  </si>
  <si>
    <t>Ciudad Real, 5</t>
  </si>
  <si>
    <t>margasanzlo@gmail.com</t>
  </si>
  <si>
    <t>05160413H</t>
  </si>
  <si>
    <t>C/ PEREZ GALDOS,  Nº  49 – 1º  DERCH.</t>
  </si>
  <si>
    <t>05160440E</t>
  </si>
  <si>
    <t>RODRIGUEZ RAMIREZ</t>
  </si>
  <si>
    <t>JUAN</t>
  </si>
  <si>
    <t>C/ SAN LUIS, 2 , 1º DCHA.</t>
  </si>
  <si>
    <t>rodriguezramirezjuan@gmail.com</t>
  </si>
  <si>
    <t>05161711M</t>
  </si>
  <si>
    <t>DELGADO PIQUERAS</t>
  </si>
  <si>
    <t>LITERATURA,  37</t>
  </si>
  <si>
    <t>francisco.delgado@uclm.es</t>
  </si>
  <si>
    <t>05163914T</t>
  </si>
  <si>
    <t>GIL JIMENEZ</t>
  </si>
  <si>
    <t>C/ San Agustín, 23</t>
  </si>
  <si>
    <t>pgili@jccm.es</t>
  </si>
  <si>
    <t>BLAZQUEZ MERINO</t>
  </si>
  <si>
    <t>MARIA ISABEL</t>
  </si>
  <si>
    <t>05164787E</t>
  </si>
  <si>
    <t>05165242V</t>
  </si>
  <si>
    <t>MANUEL</t>
  </si>
  <si>
    <t>LERIDA, 54   3ºG</t>
  </si>
  <si>
    <t>05166091S</t>
  </si>
  <si>
    <t>GONZÁLEZ MARTÍNEZ</t>
  </si>
  <si>
    <t>JOSÉ LUIS</t>
  </si>
  <si>
    <t>C/ DON QUIJOTE, 17, 4º H</t>
  </si>
  <si>
    <t>JLUISON@LIVE.COM</t>
  </si>
  <si>
    <t>05166300V</t>
  </si>
  <si>
    <t>ALDEHUELA LEON</t>
  </si>
  <si>
    <t>ROSARIO</t>
  </si>
  <si>
    <t>rosario.aldehuela@uclm.es</t>
  </si>
  <si>
    <t>05168136J</t>
  </si>
  <si>
    <t>Aurora</t>
  </si>
  <si>
    <t>05168342F</t>
  </si>
  <si>
    <t>MORENO DIAZ</t>
  </si>
  <si>
    <t>JOSÉ JUAN</t>
  </si>
  <si>
    <t>BENAVENTE, 5</t>
  </si>
  <si>
    <t>picotobarra@hotmail.es</t>
  </si>
  <si>
    <t>05168652T</t>
  </si>
  <si>
    <t>MORAGA GONZALEZ</t>
  </si>
  <si>
    <t>JESUS MARIA</t>
  </si>
  <si>
    <t>PASEO CIRCUNVALACIÓN, 90-B, 2º E</t>
  </si>
  <si>
    <t>jeveredu@ono.com</t>
  </si>
  <si>
    <t>05169997B</t>
  </si>
  <si>
    <t>PEÑARRUBIA BLASCO</t>
  </si>
  <si>
    <t>FELISA</t>
  </si>
  <si>
    <t>C/ RAMÓN Y CAJAL, 42</t>
  </si>
  <si>
    <t>fpeb44@gmail.com</t>
  </si>
  <si>
    <t>05171710E</t>
  </si>
  <si>
    <t>FERNANDEZ SANCHEZ</t>
  </si>
  <si>
    <t>C/ BAÑOS, 41-5</t>
  </si>
  <si>
    <t>andresgineta_63@hotmail.com</t>
  </si>
  <si>
    <t>05171895T</t>
  </si>
  <si>
    <t>JIMÉNEZ GARCÍA</t>
  </si>
  <si>
    <t>JOSÉ JULIAN</t>
  </si>
  <si>
    <t>RAMÓN Y CAJAL, 2 - 4º</t>
  </si>
  <si>
    <t>josejulianjimenezgarcia@yahoo.es</t>
  </si>
  <si>
    <t>GIMENA PAÑOS</t>
  </si>
  <si>
    <t>05191455X</t>
  </si>
  <si>
    <t>MARTINEZ PICAZO</t>
  </si>
  <si>
    <t>MARIA LLANOS</t>
  </si>
  <si>
    <t>LERIDA 50</t>
  </si>
  <si>
    <t>mariap.mpicazo@uclm.es</t>
  </si>
  <si>
    <t>05192008B</t>
  </si>
  <si>
    <t>GRANADOS NIETO</t>
  </si>
  <si>
    <t>MARIA CONSUELO</t>
  </si>
  <si>
    <t>PASAJE DE ORIENTE, 3-2º CENTRO</t>
  </si>
  <si>
    <t>Consuelo.Granados@uclm.es</t>
  </si>
  <si>
    <t>05192320R</t>
  </si>
  <si>
    <t>PEINADO FELIPE</t>
  </si>
  <si>
    <t>Av. Ramón y Cajal, 16-2ºF</t>
  </si>
  <si>
    <t>jepeinfel@gmail.com</t>
  </si>
  <si>
    <t>HUEDO MARTINEZ</t>
  </si>
  <si>
    <t>ISAAC PERAL, 23</t>
  </si>
  <si>
    <t>05193523P</t>
  </si>
  <si>
    <t>GRACIA ALFARO</t>
  </si>
  <si>
    <t>HORACIO</t>
  </si>
  <si>
    <t>Hermanos Villar 38</t>
  </si>
  <si>
    <t>canicosa5@gmail.com</t>
  </si>
  <si>
    <t>05195666N</t>
  </si>
  <si>
    <t xml:space="preserve">Jurado Martínez </t>
  </si>
  <si>
    <t>Mª. José</t>
  </si>
  <si>
    <t>Pasaje de la Posada, 4- 2A</t>
  </si>
  <si>
    <t>jurado2@gmail.com</t>
  </si>
  <si>
    <t>05195847D</t>
  </si>
  <si>
    <t>LÓPEZ COLLADO</t>
  </si>
  <si>
    <t xml:space="preserve">JOSE LUIS </t>
  </si>
  <si>
    <t xml:space="preserve">HERVÁS MARCIANO </t>
  </si>
  <si>
    <t>05196621D</t>
  </si>
  <si>
    <t xml:space="preserve">BUENO MAS </t>
  </si>
  <si>
    <t>LAURA CRISTINA</t>
  </si>
  <si>
    <t>AVDA JULIO CARRILERO 34</t>
  </si>
  <si>
    <t>05198121Y</t>
  </si>
  <si>
    <t>GARCIA GONZALEZ</t>
  </si>
  <si>
    <t>JOSEFA</t>
  </si>
  <si>
    <t>C/ PÉREZ PASTOR, 47</t>
  </si>
  <si>
    <t>gargonzalez@gmail.com</t>
  </si>
  <si>
    <t>GARCÍA LUNA</t>
  </si>
  <si>
    <t>ALCALDE CONANGLA, 18 - 7º C</t>
  </si>
  <si>
    <t>cayetanog@sescan,org</t>
  </si>
  <si>
    <t>05644355V</t>
  </si>
  <si>
    <t>Cano Mendoza</t>
  </si>
  <si>
    <t>vicente</t>
  </si>
  <si>
    <t>Octavio cuartero 57</t>
  </si>
  <si>
    <t>ARQUITECTO JULIO CARRILERO, 34</t>
  </si>
  <si>
    <t>06234052V</t>
  </si>
  <si>
    <t>COBO ESPINOSA</t>
  </si>
  <si>
    <t>C/ BLASCO IBAÑEZ, 70</t>
  </si>
  <si>
    <t>mercobespi@yahoo.es</t>
  </si>
  <si>
    <t>06267503A</t>
  </si>
  <si>
    <t>OCHOA VILLALBA</t>
  </si>
  <si>
    <t>OCTAVIO CUARTERO, 25</t>
  </si>
  <si>
    <t>karmn8av@yahoo.es</t>
  </si>
  <si>
    <t>07539775F</t>
  </si>
  <si>
    <t>GOMEZ MUÑOZ</t>
  </si>
  <si>
    <t>MARIA ELVIRA</t>
  </si>
  <si>
    <t>C/Dr.Ferran,32 2º</t>
  </si>
  <si>
    <t>elvgom@gmail.com</t>
  </si>
  <si>
    <t>07540961C</t>
  </si>
  <si>
    <t xml:space="preserve">RIOS ROSAS   54 </t>
  </si>
  <si>
    <t>margandona@fomento.es</t>
  </si>
  <si>
    <t>07541312A</t>
  </si>
  <si>
    <t xml:space="preserve">RAMÍREZ GÓMEZ </t>
  </si>
  <si>
    <t>CUENCA, 12 - 8º D</t>
  </si>
  <si>
    <t>07541424T</t>
  </si>
  <si>
    <t>MORAGA MAESTRE</t>
  </si>
  <si>
    <t>Cronista mateo y Sotos 32</t>
  </si>
  <si>
    <t>miguelancha@hotmail.es</t>
  </si>
  <si>
    <t>VILLANUEVA GONZÁLEZ</t>
  </si>
  <si>
    <t>VEREDA DE JAEN, 7 - ATICO E</t>
  </si>
  <si>
    <t>ALFÁRO FERNÁNDEZ</t>
  </si>
  <si>
    <t>DOCTOR GALIACHO, 3 - 2º K</t>
  </si>
  <si>
    <t>07543711X</t>
  </si>
  <si>
    <t>GARCIA MUÑOZ</t>
  </si>
  <si>
    <t>JOSE JULIAN</t>
  </si>
  <si>
    <t>C/ ARQUITECTO FERNÁNDEZ, 33</t>
  </si>
  <si>
    <t>josejulian.garcia@uclm.es</t>
  </si>
  <si>
    <t>07544290Z</t>
  </si>
  <si>
    <t>C/ JOSÉ ZORRILA, 13, 2º C</t>
  </si>
  <si>
    <t>07544580M</t>
  </si>
  <si>
    <t xml:space="preserve">PEREZ AGUILAR </t>
  </si>
  <si>
    <t>perezaguilar 472gmail.com</t>
  </si>
  <si>
    <t>07545105R</t>
  </si>
  <si>
    <t>RAMIREZ GARCIA</t>
  </si>
  <si>
    <t>C/ MADRES DE LA PLAZA DE MAYO, 2-3B</t>
  </si>
  <si>
    <t>rami02525@hotmail.com</t>
  </si>
  <si>
    <t>07545283H</t>
  </si>
  <si>
    <t>Jaen Espada</t>
  </si>
  <si>
    <t>Sergio</t>
  </si>
  <si>
    <t>Victorero Gomez</t>
  </si>
  <si>
    <t>Alicia</t>
  </si>
  <si>
    <t>C/Luis Badia, 87-2ºD</t>
  </si>
  <si>
    <t>alivigom@gmail.com</t>
  </si>
  <si>
    <t>GÁLVEZ SARRIÓN</t>
  </si>
  <si>
    <t>HERREROS, 45 - 4ºA</t>
  </si>
  <si>
    <t>FAUSTINA</t>
  </si>
  <si>
    <t>CÓRDOBA,67 - 2º D</t>
  </si>
  <si>
    <t>07547717Z</t>
  </si>
  <si>
    <t>Nieves</t>
  </si>
  <si>
    <t>Francisco Pizarro, 47 - 7 derecha</t>
  </si>
  <si>
    <t>nievesjm@hotmail.com</t>
  </si>
  <si>
    <t>07547772A</t>
  </si>
  <si>
    <t xml:space="preserve">Molle Tarsicio </t>
  </si>
  <si>
    <t>tmolle@hotmail.com</t>
  </si>
  <si>
    <t>07548655D</t>
  </si>
  <si>
    <t>07550148F</t>
  </si>
  <si>
    <t>Sánchez Verdejo</t>
  </si>
  <si>
    <t>Toñi</t>
  </si>
  <si>
    <t>Doctor García Reyes, 7</t>
  </si>
  <si>
    <t>toni1603@hotmail.com</t>
  </si>
  <si>
    <t>07550211R</t>
  </si>
  <si>
    <t>CATALAN VILLA</t>
  </si>
  <si>
    <t>AVDA. MENÉDEZ PIDAL, 20, 4º</t>
  </si>
  <si>
    <t>mjcv-16@hotmail.com</t>
  </si>
  <si>
    <t>07551254D</t>
  </si>
  <si>
    <t>Toboso Medrano</t>
  </si>
  <si>
    <t>Samuel</t>
  </si>
  <si>
    <t>C/Caba Nº31</t>
  </si>
  <si>
    <t>07553451K</t>
  </si>
  <si>
    <t>Pérez Gómez</t>
  </si>
  <si>
    <t>Maria Luisa</t>
  </si>
  <si>
    <t>C/Luis Herreros Nº1</t>
  </si>
  <si>
    <t>osguija@gmail.com</t>
  </si>
  <si>
    <t>07555086T</t>
  </si>
  <si>
    <t>PEREZ GALDOS  41</t>
  </si>
  <si>
    <t>cristinaam80@gmail.com</t>
  </si>
  <si>
    <t>07556275Q</t>
  </si>
  <si>
    <t>CLARA NIEVES</t>
  </si>
  <si>
    <t>C/ ORO, 31</t>
  </si>
  <si>
    <t>ALBCETE</t>
  </si>
  <si>
    <t>claradelos@yahoo.es</t>
  </si>
  <si>
    <t>FRANCISCO JAVIER</t>
  </si>
  <si>
    <t>QUEREDA GÓMEZ</t>
  </si>
  <si>
    <t>PADRE ROMANO, 15 - 6º C</t>
  </si>
  <si>
    <t>07561244V</t>
  </si>
  <si>
    <t>MORAGA GARCIA</t>
  </si>
  <si>
    <t>ADOLFO</t>
  </si>
  <si>
    <t>PASEO DE LA CUBA, 6 5A</t>
  </si>
  <si>
    <t>GOIMOSA@HOTMAIL.COM</t>
  </si>
  <si>
    <t>07561687T</t>
  </si>
  <si>
    <t>GIL MÍNGUEZ</t>
  </si>
  <si>
    <t>MARÍA VICTORIA</t>
  </si>
  <si>
    <t>JESÚS NAZARENO, 4 - 51 B</t>
  </si>
  <si>
    <t>viclex@hotmail.com</t>
  </si>
  <si>
    <t>07564980g</t>
  </si>
  <si>
    <t>LOPEZ GOMEZ</t>
  </si>
  <si>
    <t>AURELIA</t>
  </si>
  <si>
    <t>DOCTOR FLEMING, 37  6º</t>
  </si>
  <si>
    <t>07565878M</t>
  </si>
  <si>
    <t>MORATALLA GARCIA</t>
  </si>
  <si>
    <t>JUAN MANUEL</t>
  </si>
  <si>
    <t>NTRA SRA DE CUBAS, 6 3º G</t>
  </si>
  <si>
    <t>j_moratalla@hotmail.com</t>
  </si>
  <si>
    <t>07566886R</t>
  </si>
  <si>
    <t>Corredor Vinuesa</t>
  </si>
  <si>
    <t>Monica</t>
  </si>
  <si>
    <t>Av.Ramón y Cajal nº 16, 2ºf</t>
  </si>
  <si>
    <t>mokovi@msn.com</t>
  </si>
  <si>
    <t>CANTÓ ROMERO</t>
  </si>
  <si>
    <t xml:space="preserve">CURA,7 </t>
  </si>
  <si>
    <t>07567452S</t>
  </si>
  <si>
    <t>REAL JIMENEZ</t>
  </si>
  <si>
    <t>EMMA</t>
  </si>
  <si>
    <t>C/ ENCUADERNADORES, 2, AT. E</t>
  </si>
  <si>
    <t>emma.real@gmail.com</t>
  </si>
  <si>
    <t>07567687T</t>
  </si>
  <si>
    <t>GIL MINGUEZ</t>
  </si>
  <si>
    <t>VICKY</t>
  </si>
  <si>
    <t>JESUS NAZARENO 4 5ºB</t>
  </si>
  <si>
    <t>07962083N</t>
  </si>
  <si>
    <t>DE LA CASA ASPERON</t>
  </si>
  <si>
    <t>ELENA</t>
  </si>
  <si>
    <t>PRIMERA LITERATURA, 11  4º</t>
  </si>
  <si>
    <t>eleotra@gmail.com</t>
  </si>
  <si>
    <t xml:space="preserve">García Fernando </t>
  </si>
  <si>
    <t>jgarf19@gmail.com</t>
  </si>
  <si>
    <t>18878924H</t>
  </si>
  <si>
    <t>Belmonte López</t>
  </si>
  <si>
    <t>Avda Castellón 25</t>
  </si>
  <si>
    <t>Benicasim</t>
  </si>
  <si>
    <t>Castellón</t>
  </si>
  <si>
    <t>20162307R</t>
  </si>
  <si>
    <t>SÁNCHEZ-GIL MARTIN</t>
  </si>
  <si>
    <t>JESÚS</t>
  </si>
  <si>
    <t>Av. Primero de Mayo, 24 - 2ºF</t>
  </si>
  <si>
    <t>solar@sangilasesores.es</t>
  </si>
  <si>
    <t>21653603T</t>
  </si>
  <si>
    <t>SERRALTA DAVIA</t>
  </si>
  <si>
    <t>c/Carnicerias 7 5º b</t>
  </si>
  <si>
    <t>encinar@ono.com</t>
  </si>
  <si>
    <t>21678213T</t>
  </si>
  <si>
    <t>MARTÍNEZ LÓPEZ</t>
  </si>
  <si>
    <t>FRANCISCO J.</t>
  </si>
  <si>
    <t>C/ LA CERCA</t>
  </si>
  <si>
    <t>02435</t>
  </si>
  <si>
    <t>SOCOVOS</t>
  </si>
  <si>
    <t>skv@gmail.com</t>
  </si>
  <si>
    <t>PLAZA DE LA CONSTITUCIÓN, 8 - 4º C-D</t>
  </si>
  <si>
    <t>julian@pipalba.es</t>
  </si>
  <si>
    <t>22664313K</t>
  </si>
  <si>
    <t>LASERNA FERNÁNDEZ</t>
  </si>
  <si>
    <t>SANTIAGO</t>
  </si>
  <si>
    <t>C/ CRISTÓBAL LOZANO, 33, 2º</t>
  </si>
  <si>
    <t>spaincenter@spaincenter.org</t>
  </si>
  <si>
    <t>24204465R</t>
  </si>
  <si>
    <t>AMEZCUA RECOVER</t>
  </si>
  <si>
    <t>LITERATURA, 30</t>
  </si>
  <si>
    <t>24306254S</t>
  </si>
  <si>
    <t>Segovia Gil</t>
  </si>
  <si>
    <t xml:space="preserve"> Mª Isabel</t>
  </si>
  <si>
    <t>C/Batalla del Salado nº 39 3ºB</t>
  </si>
  <si>
    <t>msegovia_gil@hotmail.com</t>
  </si>
  <si>
    <t>26184419F</t>
  </si>
  <si>
    <t>Sandoval Parrado</t>
  </si>
  <si>
    <t>Mª. Teresa</t>
  </si>
  <si>
    <t>Laurel, 9 - 1º B</t>
  </si>
  <si>
    <t>terexa.sp@gmail.com</t>
  </si>
  <si>
    <t>27383920M</t>
  </si>
  <si>
    <t>PALOMEQUE RODRÍGUEZ</t>
  </si>
  <si>
    <t>MARÍA TERESA</t>
  </si>
  <si>
    <t>CERVANTES</t>
  </si>
  <si>
    <t>maytepalomeque@gmail.com</t>
  </si>
  <si>
    <t>27464865J</t>
  </si>
  <si>
    <t>SANTOYO MORCILLO</t>
  </si>
  <si>
    <t>Joaquin Quijada 10</t>
  </si>
  <si>
    <t>jolu.yollo@yahoo.es</t>
  </si>
  <si>
    <t>29174365S</t>
  </si>
  <si>
    <t>CALVO MARTINEZ</t>
  </si>
  <si>
    <t>CAROLINA</t>
  </si>
  <si>
    <t>Molina de Segura</t>
  </si>
  <si>
    <t>Murcia</t>
  </si>
  <si>
    <t>34947954Y</t>
  </si>
  <si>
    <t>GONZALEZ GONZALEZ</t>
  </si>
  <si>
    <t>CONCEPCIÓN</t>
  </si>
  <si>
    <t>DR vallejo Nájera 25</t>
  </si>
  <si>
    <t>28055</t>
  </si>
  <si>
    <t>Madrid</t>
  </si>
  <si>
    <t>gonzalezber25@gmail.com</t>
  </si>
  <si>
    <t>443377128P</t>
  </si>
  <si>
    <t>Villalba Agudo</t>
  </si>
  <si>
    <t>Julián</t>
  </si>
  <si>
    <t>Pedro Coca 12 3ºIzq</t>
  </si>
  <si>
    <t>ocrion@gmail.com</t>
  </si>
  <si>
    <t>44375949W</t>
  </si>
  <si>
    <t>VELASCO HONRUBIA</t>
  </si>
  <si>
    <t>HERMANOS PINZÓN,54,1º</t>
  </si>
  <si>
    <t>cristinav@sescam.jccm.es</t>
  </si>
  <si>
    <t>44377128P</t>
  </si>
  <si>
    <t>Pedro Coca, 12</t>
  </si>
  <si>
    <t>44379768A</t>
  </si>
  <si>
    <t>Nuñez Llobregat</t>
  </si>
  <si>
    <t>Carlos</t>
  </si>
  <si>
    <t>C/San Antonio,Nº 4</t>
  </si>
  <si>
    <t>16196</t>
  </si>
  <si>
    <t>VILLAR DE OLALLA</t>
  </si>
  <si>
    <t>CUENCA</t>
  </si>
  <si>
    <t>carlosllobregat@gmail.com</t>
  </si>
  <si>
    <t>CORDOBA, 67 - 2º D</t>
  </si>
  <si>
    <t>crisalfabel@hotmai.com</t>
  </si>
  <si>
    <t>44381474F</t>
  </si>
  <si>
    <t>CANTOS CEBRIAN</t>
  </si>
  <si>
    <t>FLORA Mª</t>
  </si>
  <si>
    <t>Mayor 9</t>
  </si>
  <si>
    <t>44382844C</t>
  </si>
  <si>
    <t>LOPEZ DONATE</t>
  </si>
  <si>
    <t>VERSABIA</t>
  </si>
  <si>
    <t>PASEO CIRCUNVALACIÓN, 90 B</t>
  </si>
  <si>
    <t>44383506S</t>
  </si>
  <si>
    <t>TENDERO BARCELO</t>
  </si>
  <si>
    <t>OCTAVIO</t>
  </si>
  <si>
    <t>C/ NTRA. SRA. DE LA VICTORIA, 16, 11 IZQ</t>
  </si>
  <si>
    <t>ocbarcelo@hotmail.com</t>
  </si>
  <si>
    <t>44385472A</t>
  </si>
  <si>
    <t>GOMEZ PICAZO</t>
  </si>
  <si>
    <t>C/ BLASCO IBÁÑEZ, 22</t>
  </si>
  <si>
    <t>44386892C</t>
  </si>
  <si>
    <t>JIMENEZ GARCIA</t>
  </si>
  <si>
    <t>C/ SAN LUIS, 2, 1º DCHA</t>
  </si>
  <si>
    <t>44388019C</t>
  </si>
  <si>
    <t>BERNABE SANCHEZ</t>
  </si>
  <si>
    <t>MARIA CARMEN</t>
  </si>
  <si>
    <t>C/ MAYOR, 21</t>
  </si>
  <si>
    <t>02120</t>
  </si>
  <si>
    <t>PEÑAS DE4 SAN PEDRO</t>
  </si>
  <si>
    <t>44389186Z</t>
  </si>
  <si>
    <t>PASTOR JUAN</t>
  </si>
  <si>
    <t>MªROSARIO</t>
  </si>
  <si>
    <t>Carnicerias 1</t>
  </si>
  <si>
    <t>44390810M</t>
  </si>
  <si>
    <t>IZQUIERDO MARTINEZ</t>
  </si>
  <si>
    <t>SONIA</t>
  </si>
  <si>
    <t>feria, 135, 5ºk</t>
  </si>
  <si>
    <t>soni.izquierdo@gmail.com</t>
  </si>
  <si>
    <t>44391712X</t>
  </si>
  <si>
    <t>GARCIA VALCARCEL</t>
  </si>
  <si>
    <t>MARIA CRUZ</t>
  </si>
  <si>
    <t>CARRETERA, 6</t>
  </si>
  <si>
    <t>PEÑAS DE SAN PEDRO</t>
  </si>
  <si>
    <t>44392574K</t>
  </si>
  <si>
    <t>HERREROS MARTINEZ-FALERO</t>
  </si>
  <si>
    <t>San agustin 19</t>
  </si>
  <si>
    <t>gemisab@hotmail.com</t>
  </si>
  <si>
    <t>miguelangel.moreno@uclm.es</t>
  </si>
  <si>
    <t>44397458Y</t>
  </si>
  <si>
    <t>CORREDOR VINUESA</t>
  </si>
  <si>
    <t> BEGOÑA</t>
  </si>
  <si>
    <t>nieremberg 6 4º 4ª</t>
  </si>
  <si>
    <t>bcorredorvinuesa@yahoo.es</t>
  </si>
  <si>
    <t>44793382P</t>
  </si>
  <si>
    <t>MELGOSO GIMENEZ</t>
  </si>
  <si>
    <t>C/TOMAS PRIETO, 4 2ºB</t>
  </si>
  <si>
    <t>45553569E</t>
  </si>
  <si>
    <t>ESCAMILLA MAÑAS</t>
  </si>
  <si>
    <t>Carretera de Jaén nº 96 - 5º</t>
  </si>
  <si>
    <t>jaskevic@hotmail.com</t>
  </si>
  <si>
    <t>46712399C</t>
  </si>
  <si>
    <t>Huerta Sánchez </t>
  </si>
  <si>
    <t>Ramón Gómez redondo, 18</t>
  </si>
  <si>
    <t>47050305X</t>
  </si>
  <si>
    <t>LOPEZ CLEMENTE</t>
  </si>
  <si>
    <t>FELI</t>
  </si>
  <si>
    <t>Viregen del Pilar 25</t>
  </si>
  <si>
    <t>feliliopezclemente@hotmail.com</t>
  </si>
  <si>
    <t>47055545Y</t>
  </si>
  <si>
    <t>VALLS CANTOS </t>
  </si>
  <si>
    <t>AMPARO</t>
  </si>
  <si>
    <t>Avd Gregorio Arcos nº5 4ºA</t>
  </si>
  <si>
    <t>47057147K</t>
  </si>
  <si>
    <t>Morcillo Gonzalez</t>
  </si>
  <si>
    <t>Roberto </t>
  </si>
  <si>
    <t>Carmen Ibañez 4b, bajo izq</t>
  </si>
  <si>
    <t>47058034b</t>
  </si>
  <si>
    <t xml:space="preserve">MARTINEZ MONSALVE </t>
  </si>
  <si>
    <t>ISABEL</t>
  </si>
  <si>
    <t>MAGALLANES, 5</t>
  </si>
  <si>
    <t>Ixmelibea@hotmail.com</t>
  </si>
  <si>
    <t>47059284L</t>
  </si>
  <si>
    <t>DIAZ TEJADA</t>
  </si>
  <si>
    <t>NOEMI</t>
  </si>
  <si>
    <t>CTRA CUENCA- TRAGACETE KM 7</t>
  </si>
  <si>
    <t>47061604Q</t>
  </si>
  <si>
    <t>JIMENEZ MARTINEZ</t>
  </si>
  <si>
    <t>ALEJANDRO</t>
  </si>
  <si>
    <t>Paseo de la Libertad 16</t>
  </si>
  <si>
    <t>CONTACTO@TOPTONER.ES</t>
  </si>
  <si>
    <t>47064162K</t>
  </si>
  <si>
    <t>ORTEGA PICAZO</t>
  </si>
  <si>
    <t>MARCELO</t>
  </si>
  <si>
    <t>C/ ENCUADERNADORES, 2, ÁTICO 1</t>
  </si>
  <si>
    <t>quetepulas@hotmail.com</t>
  </si>
  <si>
    <t>47064745Y</t>
  </si>
  <si>
    <t>MAÑAS MONTES</t>
  </si>
  <si>
    <t>GEMA</t>
  </si>
  <si>
    <t>C/ Cruz 14</t>
  </si>
  <si>
    <t>47065443Z</t>
  </si>
  <si>
    <t>Gonzalez Lopez</t>
  </si>
  <si>
    <t>Jose Miguel</t>
  </si>
  <si>
    <t>Alfonso Iniesta 24</t>
  </si>
  <si>
    <t>47065648N</t>
  </si>
  <si>
    <t>CUEVAS NAVIO</t>
  </si>
  <si>
    <t>LUISA</t>
  </si>
  <si>
    <t>C/Arroyo, s/n</t>
  </si>
  <si>
    <t>02360</t>
  </si>
  <si>
    <t>Bienservida</t>
  </si>
  <si>
    <t>47067633L</t>
  </si>
  <si>
    <t>NAVALON CARLOS</t>
  </si>
  <si>
    <t>FEDERICO GARCIA LORCA Nº 26- 2º PORTAL - 1º IZQ</t>
  </si>
  <si>
    <t>47067663L</t>
  </si>
  <si>
    <t>Navalón Carlos</t>
  </si>
  <si>
    <t>Enrique</t>
  </si>
  <si>
    <t>María Zambrano, 1 - 5 E</t>
  </si>
  <si>
    <t>kikenavalon@gmail.com</t>
  </si>
  <si>
    <t>47067886L</t>
  </si>
  <si>
    <t>C/ROSARIO, 107, 1º IZQ.</t>
  </si>
  <si>
    <t>47067926J</t>
  </si>
  <si>
    <t>CABAÑERO SIMARRO</t>
  </si>
  <si>
    <t>BELÉN</t>
  </si>
  <si>
    <t>C/ LINARES, 9, 3º A</t>
  </si>
  <si>
    <t>bcs81@hotmail.com</t>
  </si>
  <si>
    <t>LEÓN DE LA CRUZ</t>
  </si>
  <si>
    <t>POETA AGRAZ, 10</t>
  </si>
  <si>
    <t>47074983d</t>
  </si>
  <si>
    <t>ARTEAGA ARGANDOÑA</t>
  </si>
  <si>
    <t>MARIA</t>
  </si>
  <si>
    <t>monamaria83"hotmail.com</t>
  </si>
  <si>
    <t>47075676N</t>
  </si>
  <si>
    <t>Arribas Valdelvira</t>
  </si>
  <si>
    <t>Elena</t>
  </si>
  <si>
    <t>47076908W</t>
  </si>
  <si>
    <t xml:space="preserve"> Cañete Gomez</t>
  </si>
  <si>
    <t>Maria Isidora</t>
  </si>
  <si>
    <t>LETUR 39 4º B D</t>
  </si>
  <si>
    <t>marisi-83@hotmail.com</t>
  </si>
  <si>
    <t>47080379T</t>
  </si>
  <si>
    <t>Castellanos Serrano</t>
  </si>
  <si>
    <t>David</t>
  </si>
  <si>
    <t>C/ Raimundo Lulio 7, 2º</t>
  </si>
  <si>
    <t>47083556A</t>
  </si>
  <si>
    <t>CRUZ PARRA</t>
  </si>
  <si>
    <t>MARIA DOLORES</t>
  </si>
  <si>
    <t>M López Legazpi 43</t>
  </si>
  <si>
    <t>47085148P</t>
  </si>
  <si>
    <t>CAMPAYO LOPEZ</t>
  </si>
  <si>
    <t>DULCINEA</t>
  </si>
  <si>
    <t>C/SANTA QUITERIA, 9 2º B</t>
  </si>
  <si>
    <t>47088557J</t>
  </si>
  <si>
    <t>DE TORO VILLODRE</t>
  </si>
  <si>
    <t>JUAN ANTONIO</t>
  </si>
  <si>
    <t>C/ Virgen 30 2 piso</t>
  </si>
  <si>
    <t>juanantoniodtr1@gmail.com</t>
  </si>
  <si>
    <t>47088956K</t>
  </si>
  <si>
    <t>RODA SANCHEZ</t>
  </si>
  <si>
    <t>C/ SANTANDER, 3, 6ºG</t>
  </si>
  <si>
    <t>cristinarodasanchez@gmail.com</t>
  </si>
  <si>
    <t>47097454d</t>
  </si>
  <si>
    <t>47398900v</t>
  </si>
  <si>
    <t>SERRANO DIAZ</t>
  </si>
  <si>
    <t>FELIO</t>
  </si>
  <si>
    <t>48151000R</t>
  </si>
  <si>
    <t>AMEZCUA SÁNCHEZ</t>
  </si>
  <si>
    <t>49215588G</t>
  </si>
  <si>
    <t>SANTOYO DIAZ</t>
  </si>
  <si>
    <t>baronnegro 2000@hotmail.com</t>
  </si>
  <si>
    <t>49218565Z</t>
  </si>
  <si>
    <t>ROLDÁN  SASTRE</t>
  </si>
  <si>
    <t>FERNANDO</t>
  </si>
  <si>
    <t>LITERATURA, 28</t>
  </si>
  <si>
    <t>49311370Z</t>
  </si>
  <si>
    <t>Abdu Abdelhay</t>
  </si>
  <si>
    <t>Marabih</t>
  </si>
  <si>
    <t>49312476Q</t>
  </si>
  <si>
    <t xml:space="preserve">LORENZO LOPEZ </t>
  </si>
  <si>
    <t>ROSARIO, 77</t>
  </si>
  <si>
    <t>nagena_98@live.com</t>
  </si>
  <si>
    <t>49312477V</t>
  </si>
  <si>
    <t>LUIS</t>
  </si>
  <si>
    <t>49313834V</t>
  </si>
  <si>
    <t>GARIJO GALDÓN</t>
  </si>
  <si>
    <t>PABLO DANIEL</t>
  </si>
  <si>
    <t>QUÍMICA, 6</t>
  </si>
  <si>
    <t>5110885D</t>
  </si>
  <si>
    <t>Ibañez Ibero 1</t>
  </si>
  <si>
    <t>antoniogedisan.com</t>
  </si>
  <si>
    <t>5118491W</t>
  </si>
  <si>
    <t>JAEN SANCHEZ</t>
  </si>
  <si>
    <t>PEDRO JOSE</t>
  </si>
  <si>
    <t>C/ Rosario  107  1º iz</t>
  </si>
  <si>
    <t>pedrojjaen@hotmail.com</t>
  </si>
  <si>
    <t>5119059-H</t>
  </si>
  <si>
    <t>MAÑAS GIMENEZ,</t>
  </si>
  <si>
    <t>C\ Pedro Martínez nº 24 - 4º I</t>
  </si>
  <si>
    <t>5139450P</t>
  </si>
  <si>
    <t xml:space="preserve">SIMARRO PARDO </t>
  </si>
  <si>
    <t>51580645V</t>
  </si>
  <si>
    <t>ROLDÁN LÓPEZ</t>
  </si>
  <si>
    <t>JOAQUÍN</t>
  </si>
  <si>
    <t>51619985G</t>
  </si>
  <si>
    <t>García Luna</t>
  </si>
  <si>
    <t>Cayetano</t>
  </si>
  <si>
    <t>C/ Alcalde conangla, 18 7ºc</t>
  </si>
  <si>
    <t>cayetano@sescam.org</t>
  </si>
  <si>
    <t>52385507V</t>
  </si>
  <si>
    <t>CANO MENDOZA</t>
  </si>
  <si>
    <t>GABRIEL</t>
  </si>
  <si>
    <t>octavio cuartero 57 5</t>
  </si>
  <si>
    <t>52757481N</t>
  </si>
  <si>
    <t>ÁLVAREZ ORTEGA</t>
  </si>
  <si>
    <t>ROBERTO</t>
  </si>
  <si>
    <t>GLORIETA, 12 - 2º C</t>
  </si>
  <si>
    <t>HELLÍN</t>
  </si>
  <si>
    <t>roalor73@hotmail.com</t>
  </si>
  <si>
    <t>52759423E</t>
  </si>
  <si>
    <t>LOPEZ NUÑEZ</t>
  </si>
  <si>
    <t>ANA MARIA</t>
  </si>
  <si>
    <t>SALVADOR,3</t>
  </si>
  <si>
    <t>02252</t>
  </si>
  <si>
    <t>ONTUR</t>
  </si>
  <si>
    <t>amlopezn@sescam.jccm.es</t>
  </si>
  <si>
    <t>NAVARRO RAMÍREZ</t>
  </si>
  <si>
    <t>LUIS MIGUEL</t>
  </si>
  <si>
    <t>OREGANO, 31 . BAJO C</t>
  </si>
  <si>
    <t>imnr77@gmail.com</t>
  </si>
  <si>
    <t>53140573Q</t>
  </si>
  <si>
    <t>EVA</t>
  </si>
  <si>
    <t>FEDERICO GCIA LORCA 26 2º 1</t>
  </si>
  <si>
    <t>evahc@hotmail.com</t>
  </si>
  <si>
    <t>MORENO PÉREZ</t>
  </si>
  <si>
    <t>ANDRÉS</t>
  </si>
  <si>
    <t>ASUNCIÓN, 14 - 1º A</t>
  </si>
  <si>
    <t>pitutobarra@live.com</t>
  </si>
  <si>
    <t>53142289F</t>
  </si>
  <si>
    <t>Ochoa Jimenez</t>
  </si>
  <si>
    <t>Maria Jesus</t>
  </si>
  <si>
    <t>C/Colon 23 2c</t>
  </si>
  <si>
    <t>txiki35@hotmail.es</t>
  </si>
  <si>
    <t>juancoymartinez@hotmail.com</t>
  </si>
  <si>
    <t>Tobarra</t>
  </si>
  <si>
    <t>53142618Z</t>
  </si>
  <si>
    <t>Moreno Díaz</t>
  </si>
  <si>
    <t>chule12@hotmail.com</t>
  </si>
  <si>
    <t>Herreros Cifuentes</t>
  </si>
  <si>
    <t>Marta</t>
  </si>
  <si>
    <t>C/Federico Garcia Lorca,26,2º,1ºIZQ.</t>
  </si>
  <si>
    <t>marhecI9@yahoo.es</t>
  </si>
  <si>
    <t>53144618J</t>
  </si>
  <si>
    <t>MARTÍNEZ DEL RAMO</t>
  </si>
  <si>
    <t>MARÍA</t>
  </si>
  <si>
    <t>mmdelramo@gmail.com</t>
  </si>
  <si>
    <t>53147824E</t>
  </si>
  <si>
    <t xml:space="preserve">CAMPAYO SEGURA </t>
  </si>
  <si>
    <t>BLASO IBAÑEZ  32</t>
  </si>
  <si>
    <t>53148665N</t>
  </si>
  <si>
    <t xml:space="preserve">Herrero Cifuentes </t>
  </si>
  <si>
    <t>Cinthya</t>
  </si>
  <si>
    <t>García Lorca, 26</t>
  </si>
  <si>
    <t>70508166X</t>
  </si>
  <si>
    <t xml:space="preserve">PÉREZ LÓPEZ </t>
  </si>
  <si>
    <t>HELLÍN, 24</t>
  </si>
  <si>
    <t>misi603@hotmail.com</t>
  </si>
  <si>
    <t>71695906F</t>
  </si>
  <si>
    <t>IBÁÑEZ VEGA</t>
  </si>
  <si>
    <t>ALICIA CONSUELO</t>
  </si>
  <si>
    <t>C/ HISTORIA, 40</t>
  </si>
  <si>
    <t>74479340w</t>
  </si>
  <si>
    <t>TORNERO ZAFRILLA</t>
  </si>
  <si>
    <t>MUELLE, 5  4º</t>
  </si>
  <si>
    <t>isabel.tornero@uclm.es</t>
  </si>
  <si>
    <t>74490005C</t>
  </si>
  <si>
    <t>SEVILLA ARAQUE</t>
  </si>
  <si>
    <t>CÁNDIDO</t>
  </si>
  <si>
    <t>San Alberto 6</t>
  </si>
  <si>
    <t>candidosevilla@hotmail.com</t>
  </si>
  <si>
    <t>74498070N</t>
  </si>
  <si>
    <t>CLEMENTE ORTEGA</t>
  </si>
  <si>
    <t>Hermanos Quintero, 10 - Bjo H</t>
  </si>
  <si>
    <t>aclemente@jccm.es</t>
  </si>
  <si>
    <t>74498783N</t>
  </si>
  <si>
    <t>CAMBRONERO DONATE</t>
  </si>
  <si>
    <t>JOSE MIGUEL</t>
  </si>
  <si>
    <t>CORNEJO  7</t>
  </si>
  <si>
    <t>miguel.cambronero@uclm.es</t>
  </si>
  <si>
    <t>74498881H</t>
  </si>
  <si>
    <t>LOPEZ MORAGA</t>
  </si>
  <si>
    <t>MARIA SUCESO</t>
  </si>
  <si>
    <t>mariasuceso.lopez@uclm.es</t>
  </si>
  <si>
    <t>74499870H</t>
  </si>
  <si>
    <t>SEVILLA CORTES</t>
  </si>
  <si>
    <t>C/ SGDO. CORAZÓN DE JESÚS, 52</t>
  </si>
  <si>
    <t>msevilla@alklima.es</t>
  </si>
  <si>
    <t>74509667V</t>
  </si>
  <si>
    <t>MOYA MORA</t>
  </si>
  <si>
    <t>JESUS ANTONIO</t>
  </si>
  <si>
    <t>BUEN VECINO 31</t>
  </si>
  <si>
    <t>02610</t>
  </si>
  <si>
    <t>EL BONILLO</t>
  </si>
  <si>
    <t>jesusantom@gmail.com</t>
  </si>
  <si>
    <t>74510899F</t>
  </si>
  <si>
    <t>Gras Egido</t>
  </si>
  <si>
    <t>Adoración</t>
  </si>
  <si>
    <t>AV. DE LA MANCHA, Nº 243, 7º E</t>
  </si>
  <si>
    <t>alchamani@hotmail.com</t>
  </si>
  <si>
    <t>7558955M</t>
  </si>
  <si>
    <t>QUEREDA GOMEZ</t>
  </si>
  <si>
    <t>PADRE ROMANO 15- 6º C</t>
  </si>
  <si>
    <t>7560879C</t>
  </si>
  <si>
    <t xml:space="preserve">Muñoz Saez </t>
  </si>
  <si>
    <t>DOCTOR FERRÁN, 44. 6ºIZQ.</t>
  </si>
  <si>
    <t>franmusaez@yahoo.es</t>
  </si>
  <si>
    <t>7564980G</t>
  </si>
  <si>
    <t>LÓPEZ GÓMEZ</t>
  </si>
  <si>
    <t>C/ Doctor Fleming,37, 6ºN</t>
  </si>
  <si>
    <t>77572830V</t>
  </si>
  <si>
    <t>DELICADO PEREZ</t>
  </si>
  <si>
    <t>EMILIO PASCUAL</t>
  </si>
  <si>
    <t>TRAVESÍA DE SAN MIGUEL, 1</t>
  </si>
  <si>
    <t>emilio.marzo@hotmail.com</t>
  </si>
  <si>
    <t>77573362C</t>
  </si>
  <si>
    <t>CABAÑERO RAMON</t>
  </si>
  <si>
    <t>ALFONSO</t>
  </si>
  <si>
    <t>c/ Iris, nº 15 3ºC</t>
  </si>
  <si>
    <t>ingenia@ingeniasl.es</t>
  </si>
  <si>
    <t>78703812C</t>
  </si>
  <si>
    <t>ESTESO INIESTA</t>
  </si>
  <si>
    <t>ANGELICA</t>
  </si>
  <si>
    <t>PL. DE LA MANCHA, 8, 1º A</t>
  </si>
  <si>
    <t>coralangy@gmail.com</t>
  </si>
  <si>
    <t>x4407795y</t>
  </si>
  <si>
    <t>AMAYA DELGADO</t>
  </si>
  <si>
    <t>MARLON</t>
  </si>
  <si>
    <t>madrid</t>
  </si>
  <si>
    <t>Anastasio</t>
  </si>
  <si>
    <t>Lola</t>
  </si>
  <si>
    <t>Pedro Jesús</t>
  </si>
  <si>
    <t>Peinado Sánchez</t>
  </si>
  <si>
    <t>Jaén Sánchez</t>
  </si>
  <si>
    <t>Sánchez Royo</t>
  </si>
  <si>
    <t>05162476B</t>
  </si>
  <si>
    <t>De la Rosa Pérez</t>
  </si>
  <si>
    <t>Conchi</t>
  </si>
  <si>
    <t xml:space="preserve">           ------</t>
  </si>
  <si>
    <t>Baños, 24</t>
  </si>
  <si>
    <t>74509708N</t>
  </si>
  <si>
    <t>Tolosa Garcia</t>
  </si>
  <si>
    <t>Antonio</t>
  </si>
  <si>
    <t>Carmén, 45, 2º C</t>
  </si>
  <si>
    <t>04567101Z</t>
  </si>
  <si>
    <t>Navarro Picazo</t>
  </si>
  <si>
    <t>Pilar</t>
  </si>
  <si>
    <t>Angel, 18</t>
  </si>
  <si>
    <t>05155682W</t>
  </si>
  <si>
    <t>Lorenzo Garcia</t>
  </si>
  <si>
    <t>Baños, 19, 2º</t>
  </si>
  <si>
    <t>24261361H</t>
  </si>
  <si>
    <t>Gámez Morales</t>
  </si>
  <si>
    <t>Inmaculada</t>
  </si>
  <si>
    <t>Ctra. Madrid, 28, 3º C</t>
  </si>
  <si>
    <t>74508264V</t>
  </si>
  <si>
    <t xml:space="preserve">Rubio Losa </t>
  </si>
  <si>
    <t>Caridad</t>
  </si>
  <si>
    <t>Pza. Puente de Madera, 1, 3ºD</t>
  </si>
  <si>
    <t>44375878T</t>
  </si>
  <si>
    <t>Monsalve Naharro</t>
  </si>
  <si>
    <t>Rosa María</t>
  </si>
  <si>
    <t>05171607B</t>
  </si>
  <si>
    <t>Alarcon Martinéz</t>
  </si>
  <si>
    <t>Estrella</t>
  </si>
  <si>
    <t>Gerardo Diego, 7</t>
  </si>
  <si>
    <t>05166938B</t>
  </si>
  <si>
    <t>Reyes Rubio Garcia</t>
  </si>
  <si>
    <t>Emiliano</t>
  </si>
  <si>
    <t>07558933Y</t>
  </si>
  <si>
    <t>Rubio Garcia</t>
  </si>
  <si>
    <t>Ernesto</t>
  </si>
  <si>
    <t>05146090R</t>
  </si>
  <si>
    <t>Guevara Andrés</t>
  </si>
  <si>
    <t>Pablo Medina, 14</t>
  </si>
  <si>
    <t>05142634H</t>
  </si>
  <si>
    <t>Torres Molina</t>
  </si>
  <si>
    <t>Amelia</t>
  </si>
  <si>
    <t>Miguel Sánchez Flor, 27</t>
  </si>
  <si>
    <t>47070872S</t>
  </si>
  <si>
    <t>LOPEZ MADRONA</t>
  </si>
  <si>
    <t>51101048Q</t>
  </si>
  <si>
    <t>BAEZA ALBA</t>
  </si>
  <si>
    <t>MIGUEL ANGEL</t>
  </si>
  <si>
    <t>27487907D</t>
  </si>
  <si>
    <t>ORTEGA GUILLAMON</t>
  </si>
  <si>
    <t>PURI</t>
  </si>
  <si>
    <t>CL SAN FERNANDO, 10, 3ºA</t>
  </si>
  <si>
    <t>53142321Q</t>
  </si>
  <si>
    <t>COY MARTINEZ</t>
  </si>
  <si>
    <t>44381423W</t>
  </si>
  <si>
    <t>SAEZ ALFARO</t>
  </si>
  <si>
    <t>VIRGEN DE CORTES, 7</t>
  </si>
  <si>
    <t>09153025P</t>
  </si>
  <si>
    <t>GONZALEZ DIAZ</t>
  </si>
  <si>
    <t>c/ Zaragoza 4 2º izq</t>
  </si>
  <si>
    <t>14278724W</t>
  </si>
  <si>
    <t>SORIA ROMERO</t>
  </si>
  <si>
    <t>C\Balmes N34</t>
  </si>
  <si>
    <t>44378867E</t>
  </si>
  <si>
    <t>PEDROSA SERRANO</t>
  </si>
  <si>
    <t>HERMANOS QUINTERO Nº 1, 3º pta4</t>
  </si>
  <si>
    <t>52757121C</t>
  </si>
  <si>
    <t>ABELLAN VIZCAINO</t>
  </si>
  <si>
    <t>ANTONIO JESUS</t>
  </si>
  <si>
    <t>c/fortunato arias nº45, 2º b</t>
  </si>
  <si>
    <t>71219986A</t>
  </si>
  <si>
    <t>RUIZ FRESNADA</t>
  </si>
  <si>
    <t>CALLE SANTA GEMA 13 4ºA</t>
  </si>
  <si>
    <t>44388085V</t>
  </si>
  <si>
    <t>VILLAESCUSA NAVALON</t>
  </si>
  <si>
    <t>BEGOÑA</t>
  </si>
  <si>
    <t>Paseo de la Cuba, 12A,2A</t>
  </si>
  <si>
    <t>75672790A</t>
  </si>
  <si>
    <t>Muñoz Sánchez</t>
  </si>
  <si>
    <t>Avenida de la mancha, 243</t>
  </si>
  <si>
    <t>02510524m</t>
  </si>
  <si>
    <t>DE LA CRUZ MUÑOZ</t>
  </si>
  <si>
    <t>AVDA RAMON M. PIDAL, 10-B</t>
  </si>
  <si>
    <t>07559346M</t>
  </si>
  <si>
    <t xml:space="preserve">GARCIA JIMENEZ </t>
  </si>
  <si>
    <t>SATURNINO</t>
  </si>
  <si>
    <t>PSO CIRCUNVALACION. 80 6º</t>
  </si>
  <si>
    <t>05197530j</t>
  </si>
  <si>
    <t>SANCHEZ LOPEZ</t>
  </si>
  <si>
    <t>PIEDAD</t>
  </si>
  <si>
    <t>MACEDONIO JIMENEZ 32  1ºA</t>
  </si>
  <si>
    <t>05191784v</t>
  </si>
  <si>
    <t>RODRIGUEZ TERCERO</t>
  </si>
  <si>
    <t>JOSE DE CARBAJAL  14, 8º</t>
  </si>
  <si>
    <t>74498494e</t>
  </si>
  <si>
    <t xml:space="preserve">TOMAS SANCHEA </t>
  </si>
  <si>
    <t>ARQUITECTO FDEZ 3</t>
  </si>
  <si>
    <t>05135682n</t>
  </si>
  <si>
    <t xml:space="preserve">GIMENA DIAZ </t>
  </si>
  <si>
    <t>JUAN JOSE</t>
  </si>
  <si>
    <t>AVDA RAMON Y CAJAL 30 4º</t>
  </si>
  <si>
    <t>05195459n</t>
  </si>
  <si>
    <t xml:space="preserve">Ramon </t>
  </si>
  <si>
    <t>c/ oslo, 6 2º</t>
  </si>
  <si>
    <t>corepe11@gmail.com</t>
  </si>
  <si>
    <t>atolosagarcia@gmail.com</t>
  </si>
  <si>
    <t>mar42maria@hotmail.com</t>
  </si>
  <si>
    <t>enlorgar@gmail.com</t>
  </si>
  <si>
    <t>er-4-guila@hotmail.com</t>
  </si>
  <si>
    <t>carymovil@gmail.com</t>
  </si>
  <si>
    <t>estrella311@gmail.com</t>
  </si>
  <si>
    <t>arcoreyes@wanadoo.es</t>
  </si>
  <si>
    <t>aguevara130659@gmail.com</t>
  </si>
  <si>
    <t>Barrax</t>
  </si>
  <si>
    <t>amelitomo@gmail.com</t>
  </si>
  <si>
    <t xml:space="preserve">elisaaa_@hotmail.com. </t>
  </si>
  <si>
    <t>PURIORTGUI@YAHOO.ES</t>
  </si>
  <si>
    <t>POVEDILLA</t>
  </si>
  <si>
    <t>angelsaezalfaro@gmail.com</t>
  </si>
  <si>
    <t>antoniojabellan@geacam.com</t>
  </si>
  <si>
    <t>ROSAFRESNE83@HOTMAIL.COM</t>
  </si>
  <si>
    <t>begovillaescusanavalon@hotmail.com</t>
  </si>
  <si>
    <t>jmcruzmu@hotmail.com</t>
  </si>
  <si>
    <t>saturnino.garcia@hotmail.com</t>
  </si>
  <si>
    <t>mapichi92@hotmail.com</t>
  </si>
  <si>
    <t>t-tercero@hotmail.com</t>
  </si>
  <si>
    <t>frantosan@gamil.com</t>
  </si>
  <si>
    <t>jjgimena@hotmail.com</t>
  </si>
  <si>
    <t>TOLEDO</t>
  </si>
  <si>
    <t>jrdelgado@jccm.es</t>
  </si>
  <si>
    <t>45715905R</t>
  </si>
  <si>
    <t>MARTINEZ HELLIN, ANGELA</t>
  </si>
  <si>
    <t>C/ EL CURA nº2 4ºC</t>
  </si>
  <si>
    <t>DATOS</t>
  </si>
  <si>
    <t>48333573Q</t>
  </si>
  <si>
    <t xml:space="preserve">MOREILLO VICENTE </t>
  </si>
  <si>
    <t>C/ José Echegaray n.10, 4ºA</t>
  </si>
  <si>
    <t>53148270P</t>
  </si>
  <si>
    <t>PINAR SANCHEZ</t>
  </si>
  <si>
    <t>C/ DIEGO DE VELAZQUEZ nº2 1ºA</t>
  </si>
  <si>
    <t>31645825X</t>
  </si>
  <si>
    <t>Alcon Jimenez</t>
  </si>
  <si>
    <t>C/ Ciudad real, N1, 6D</t>
  </si>
  <si>
    <t>pilar.alcon@uclm.es</t>
  </si>
  <si>
    <t>27429988G</t>
  </si>
  <si>
    <t>Royo Garcia</t>
  </si>
  <si>
    <t>fº javier</t>
  </si>
  <si>
    <t>C/ Yeste, Nº 11, 2I</t>
  </si>
  <si>
    <t>pacoroyo@hotmail.com</t>
  </si>
  <si>
    <t>05157590R</t>
  </si>
  <si>
    <t>GARCÉS RUBIRA</t>
  </si>
  <si>
    <t>SEBASTIÁN</t>
  </si>
  <si>
    <t>C/ LÉRIDA 50</t>
  </si>
  <si>
    <t>segarru@gmail.com</t>
  </si>
  <si>
    <t>49209473F</t>
  </si>
  <si>
    <t>GARCÉS MARTÍNEZ</t>
  </si>
  <si>
    <t>JORGE</t>
  </si>
  <si>
    <t>47446008K</t>
  </si>
  <si>
    <t>MOLINA RODRÍGUEZ</t>
  </si>
  <si>
    <t>JAVIER</t>
  </si>
  <si>
    <t>Albaceta</t>
  </si>
  <si>
    <t>javi.ruso@hotmail.es</t>
  </si>
  <si>
    <t xml:space="preserve">ARTESEROS ROMERO </t>
  </si>
  <si>
    <t>620 72 84 24</t>
  </si>
  <si>
    <t>C/ Junco nº 12 2º</t>
  </si>
  <si>
    <t>melibea1962@hotmail.es</t>
  </si>
  <si>
    <t>BALLESTEROS ESCRIBANO</t>
  </si>
  <si>
    <t>FLORENCIO</t>
  </si>
  <si>
    <t>47447908N</t>
  </si>
  <si>
    <t>Escribano Pérez</t>
  </si>
  <si>
    <t>Raúl</t>
  </si>
  <si>
    <t>Ciencias de la salud, 8</t>
  </si>
  <si>
    <t>perezaguilar47@gmail.com</t>
  </si>
  <si>
    <t>53607155C</t>
  </si>
  <si>
    <t>VILLA SAIZ</t>
  </si>
  <si>
    <t>LAURA</t>
  </si>
  <si>
    <t>C/CERVANTES Nº10</t>
  </si>
  <si>
    <t>Villagarcia del Llano</t>
  </si>
  <si>
    <t>laura.vs.1987@gmail.com</t>
  </si>
  <si>
    <t>48585634C</t>
  </si>
  <si>
    <t xml:space="preserve">MONTES VILLENA </t>
  </si>
  <si>
    <t>VERONICA</t>
  </si>
  <si>
    <t>ROSARIO, 2</t>
  </si>
  <si>
    <t>vero_xiri@hotmail.com</t>
  </si>
  <si>
    <t>47095629R</t>
  </si>
  <si>
    <t xml:space="preserve">BLANCO MOYA </t>
  </si>
  <si>
    <t>AURORA</t>
  </si>
  <si>
    <t>ROSARIO, 3</t>
  </si>
  <si>
    <t>aurorablanco89@gmail.com</t>
  </si>
  <si>
    <t>04552958Q</t>
  </si>
  <si>
    <t>BLANCO CUARTERO MIGUEL</t>
  </si>
  <si>
    <t>ROSARIO, 4</t>
  </si>
  <si>
    <t>47081524H</t>
  </si>
  <si>
    <t>BLANCO MOYA VALENTINA</t>
  </si>
  <si>
    <t>VALENTINA</t>
  </si>
  <si>
    <t>ROSARIO, 5</t>
  </si>
  <si>
    <t>anitnelav17@homail.com</t>
  </si>
  <si>
    <t>47085576E</t>
  </si>
  <si>
    <t>RODRÍGUEZ CABAÑERO ALBA</t>
  </si>
  <si>
    <t>ALBA</t>
  </si>
  <si>
    <t>CALLE SAN ISIDRO 16</t>
  </si>
  <si>
    <t>alba_villagar@hotmail.com</t>
  </si>
  <si>
    <t>47068239G</t>
  </si>
  <si>
    <t>RODRÍGUEZ MARTÍNEZ OSCAR</t>
  </si>
  <si>
    <t xml:space="preserve"> OSCAR</t>
  </si>
  <si>
    <t>44837278C</t>
  </si>
  <si>
    <t xml:space="preserve">MARTÍNEZ CUENCA </t>
  </si>
  <si>
    <t>momi.85@hotmail.com</t>
  </si>
  <si>
    <t>48583615W</t>
  </si>
  <si>
    <t xml:space="preserve">LOPEZ DE LA CRUZ </t>
  </si>
  <si>
    <t>CRISTOBAL</t>
  </si>
  <si>
    <t>inmogasparrz@hotmail.com</t>
  </si>
  <si>
    <t>70520637S</t>
  </si>
  <si>
    <t xml:space="preserve">MONTERO DURAN </t>
  </si>
  <si>
    <t>PATRICIA</t>
  </si>
  <si>
    <t>patri-tebar27@hotmail.com</t>
  </si>
  <si>
    <t>04570372L</t>
  </si>
  <si>
    <t>MARTINEZ GARCÍA Mª DOLORES</t>
  </si>
  <si>
    <t>Mª DOLORES</t>
  </si>
  <si>
    <t xml:space="preserve"> </t>
  </si>
  <si>
    <t>Calle San Miguel 3</t>
  </si>
  <si>
    <t>03108125G</t>
  </si>
  <si>
    <t>DOMINGUEZ REDONDO</t>
  </si>
  <si>
    <t>C/ BERNABÉ CANTOS, 54</t>
  </si>
  <si>
    <t>39447954Z</t>
  </si>
  <si>
    <t>GONZÁLEZ GONZÁLEZ</t>
  </si>
  <si>
    <t>PASEO DR. VALLEJO NÁJERA, 25</t>
  </si>
  <si>
    <t>C/ ALCALDE GUASCH, 16</t>
  </si>
  <si>
    <t>EL CAMPELLO</t>
  </si>
  <si>
    <t>ALICENTE</t>
  </si>
  <si>
    <t>22145210M</t>
  </si>
  <si>
    <t>SANCHEZ VICENTE</t>
  </si>
  <si>
    <t>esanchezvicente@gmail.com</t>
  </si>
  <si>
    <t>44382651B</t>
  </si>
  <si>
    <t>MATIAS HERREROS</t>
  </si>
  <si>
    <t>FRANCISCO JOSÉ</t>
  </si>
  <si>
    <t>C/ BATALLA DEL SALADO, 37, 6º A</t>
  </si>
  <si>
    <t>franciscojose.matias@gmail.com</t>
  </si>
  <si>
    <t>05149628C</t>
  </si>
  <si>
    <t>CANDEL PARRA</t>
  </si>
  <si>
    <t>EDUARDO</t>
  </si>
  <si>
    <t>C/ SAN LUIS,14</t>
  </si>
  <si>
    <t>edv_ricote@hotmail.con</t>
  </si>
  <si>
    <t>04574619B</t>
  </si>
  <si>
    <t>LÓPEZ MUÑOZ</t>
  </si>
  <si>
    <t>VENANCIA</t>
  </si>
  <si>
    <t>PL. RAMÓN ROLDÁN, 1, 1º B</t>
  </si>
  <si>
    <t>venanlo@hotmail.com</t>
  </si>
  <si>
    <t>70517923S</t>
  </si>
  <si>
    <t>OLIVARES CARRION</t>
  </si>
  <si>
    <t>ALICIA</t>
  </si>
  <si>
    <t>C/ CRISTÓBAL LOZANO, 27, 1º D</t>
  </si>
  <si>
    <t>korifeo@hotmail.com</t>
  </si>
  <si>
    <t>44397877B</t>
  </si>
  <si>
    <t>QUIJANO TRIVIÑO</t>
  </si>
  <si>
    <t>C/ MARIANA PINEDA, 13, 1º B</t>
  </si>
  <si>
    <t>elenacasasjn@hotmail.com</t>
  </si>
  <si>
    <t>47074230A</t>
  </si>
  <si>
    <t>VICO GARCIA</t>
  </si>
  <si>
    <t>mcvico@sescam.jccm.es</t>
  </si>
  <si>
    <t>47058048W</t>
  </si>
  <si>
    <t>ANDRÉS PRETEL</t>
  </si>
  <si>
    <t>C/ PEREZ PASTOR, 110</t>
  </si>
  <si>
    <t>fandresp@sescam.jccm.es</t>
  </si>
  <si>
    <t>FAMILIA
DIRECTA</t>
  </si>
  <si>
    <t>Familia Directa "Si" para Cónyuge e Hijos Socio de Numero, no es obligatorio rellenar para Socios Participantes</t>
  </si>
  <si>
    <t>Calculo</t>
  </si>
  <si>
    <t>Ponce Abad</t>
  </si>
  <si>
    <t>Francisco Javier</t>
  </si>
  <si>
    <t>García Valenciano</t>
  </si>
  <si>
    <t>Agustín</t>
  </si>
  <si>
    <t>Gimena Paños</t>
  </si>
  <si>
    <t>María Rosa</t>
  </si>
  <si>
    <t>González Martínez</t>
  </si>
  <si>
    <t>Ramón andrés</t>
  </si>
  <si>
    <t>Admitido</t>
  </si>
  <si>
    <t>ACTIVIDADES 2015 CENTRO EXCURSIONISTA ALBACETE</t>
  </si>
  <si>
    <t>Jose Luis Serrano Cantó</t>
  </si>
  <si>
    <t>Julio Lorenzo López</t>
  </si>
  <si>
    <t>Pedro José Jaén Sánchez</t>
  </si>
  <si>
    <t>Juan Salmerón Ruescas</t>
  </si>
  <si>
    <t>POR LOS ALTOS DE BIENSERVIDA - Bienservida</t>
  </si>
  <si>
    <t>Miguel Ángel</t>
  </si>
  <si>
    <t>Moreno Hidalgo</t>
  </si>
  <si>
    <t>Blasco de Garay, 5, 2º Izq</t>
  </si>
  <si>
    <t>rocio.ballesteros@uclm.es</t>
  </si>
  <si>
    <t>53143480w</t>
  </si>
  <si>
    <t>Carymovil@gmail.com</t>
  </si>
  <si>
    <t>GARCÍA VALENCIANO</t>
  </si>
  <si>
    <t>AGUSTÍN</t>
  </si>
  <si>
    <t>PASAJE DE ORIENTE, 9</t>
  </si>
  <si>
    <t>08881389P</t>
  </si>
  <si>
    <t>MUÑOZ MURILLO</t>
  </si>
  <si>
    <t>JOSE IGNACIO</t>
  </si>
  <si>
    <t>CALLE SOL, 1</t>
  </si>
  <si>
    <t>BIENSERVIDA</t>
  </si>
  <si>
    <t>fisin36@hotmail.com</t>
  </si>
  <si>
    <t>47082993S</t>
  </si>
  <si>
    <t>BALLESTEROS MERINO</t>
  </si>
  <si>
    <t>MARTA</t>
  </si>
  <si>
    <t>C/ Garcia Mas n.5 2ºA</t>
  </si>
  <si>
    <t>ballesterosmerino@gmail.com</t>
  </si>
  <si>
    <t>44377753N</t>
  </si>
  <si>
    <t>SANCHEZ MOTA</t>
  </si>
  <si>
    <t>CARLOS</t>
  </si>
  <si>
    <t>CL COLLADO PIÑA, 51</t>
  </si>
  <si>
    <t>carlos@cofriman.com</t>
  </si>
  <si>
    <t>PONCE ABAD</t>
  </si>
  <si>
    <t>CERVANTES 12  3º</t>
  </si>
  <si>
    <t>japon3@yahoo.es</t>
  </si>
  <si>
    <t>05169009N</t>
  </si>
  <si>
    <t>Montoya Alfaro</t>
  </si>
  <si>
    <t>Teodoro Camino,2</t>
  </si>
  <si>
    <t>pmontalfaro@gmail.com</t>
  </si>
  <si>
    <t>53143893r</t>
  </si>
  <si>
    <t>Cuesta Valera</t>
  </si>
  <si>
    <t>Pedro José</t>
  </si>
  <si>
    <t>c\Eras nº53</t>
  </si>
  <si>
    <t>05169783G</t>
  </si>
  <si>
    <t>VALERA GASULL</t>
  </si>
  <si>
    <t>Marillanos</t>
  </si>
  <si>
    <t>no tiene</t>
  </si>
  <si>
    <t>ANTONIO GOTOR, 7</t>
  </si>
  <si>
    <t>llanetesvg@gmail.com</t>
  </si>
  <si>
    <t>07549096J</t>
  </si>
  <si>
    <t>MORENO BARRANCOS</t>
  </si>
  <si>
    <t>ENCARNACION</t>
  </si>
  <si>
    <t>C/SAN LUIS, Nº. 2 (1º DRCHA)</t>
  </si>
  <si>
    <t>44396008M</t>
  </si>
  <si>
    <t>SELVA SEVILLA</t>
  </si>
  <si>
    <t>Pedro Martínez Gutiérrez, 13, 4</t>
  </si>
  <si>
    <t>fselva@jccm.es</t>
  </si>
  <si>
    <t>44392464A</t>
  </si>
  <si>
    <t>Gomez Blasco</t>
  </si>
  <si>
    <t> Maria Rosario</t>
  </si>
  <si>
    <t>Calle yeste, num 16, 3A 1</t>
  </si>
  <si>
    <t>gomblaro@hotmail.com</t>
  </si>
  <si>
    <t>07480864E</t>
  </si>
  <si>
    <t>Carnero Tejedor</t>
  </si>
  <si>
    <t>C/ Logroño, 10, 2º B</t>
  </si>
  <si>
    <t>nachocarnero@gmail.com</t>
  </si>
  <si>
    <t>47090813S</t>
  </si>
  <si>
    <t>Ramirez Martinez</t>
  </si>
  <si>
    <t>C/teruel nº36 2ºb</t>
  </si>
  <si>
    <t>1franramirez@gmail.com</t>
  </si>
  <si>
    <t>50814340A</t>
  </si>
  <si>
    <t>Quero Zafrilla</t>
  </si>
  <si>
    <t>jose Luis</t>
  </si>
  <si>
    <t>Iris, 30</t>
  </si>
  <si>
    <t>joselwz@gmail.com</t>
  </si>
  <si>
    <t>MARÍA ROSA</t>
  </si>
  <si>
    <t>AVDA. DE ESPAÑA, 18 - 3º A</t>
  </si>
  <si>
    <t>47071351B</t>
  </si>
  <si>
    <t>ROZALÉN OLIVER</t>
  </si>
  <si>
    <t>JOSÉ MANUEL</t>
  </si>
  <si>
    <t>IBÁÑEZ IBERO, 21</t>
  </si>
  <si>
    <t>jmro82@hotmail.com</t>
  </si>
  <si>
    <t>52727108E</t>
  </si>
  <si>
    <t>Serrano Garcia</t>
  </si>
  <si>
    <t>Roge</t>
  </si>
  <si>
    <t>general prim 53 pt 34</t>
  </si>
  <si>
    <t>burjasot</t>
  </si>
  <si>
    <t>valencia</t>
  </si>
  <si>
    <t>roger.serrano@hotmail.com</t>
  </si>
  <si>
    <t>LÓPEZ MADRONA</t>
  </si>
  <si>
    <t>05193980M</t>
  </si>
  <si>
    <t>APARICIO MANCEBO</t>
  </si>
  <si>
    <t>ANA MARÍA</t>
  </si>
  <si>
    <t>C/ CONCEPCIÓN 35</t>
  </si>
  <si>
    <t>amapariciom@gmail.com</t>
  </si>
  <si>
    <t>05135294S</t>
  </si>
  <si>
    <t>IÑIGUEZ GARCÍA</t>
  </si>
  <si>
    <t>Mª ASCENSIÓN</t>
  </si>
  <si>
    <t>C/ ORÉGANO, 30</t>
  </si>
  <si>
    <t>chon1977@hotmail.com</t>
  </si>
  <si>
    <t>08006105A</t>
  </si>
  <si>
    <t>TIL PERISE</t>
  </si>
  <si>
    <t>NURIA</t>
  </si>
  <si>
    <t>C/ MIGUEL DE LEGAZPI, 43</t>
  </si>
  <si>
    <t>Nutipe48@gmail.com</t>
  </si>
  <si>
    <t>05162306W</t>
  </si>
  <si>
    <t>BAÑÓN ALCANTUD</t>
  </si>
  <si>
    <t>C/ ARQUITECTO FERNÁNDEZ, 26 1D</t>
  </si>
  <si>
    <t>gedisba@gmail.com</t>
  </si>
  <si>
    <t>47098950X</t>
  </si>
  <si>
    <t>VÍCTOR J.</t>
  </si>
  <si>
    <t>C/ PÉREZ GALDÓS 27 3B</t>
  </si>
  <si>
    <t>torjomania@gmail.com</t>
  </si>
  <si>
    <t>74521258Q</t>
  </si>
  <si>
    <t>GARCÍA SORIA</t>
  </si>
  <si>
    <t>47091413V</t>
  </si>
  <si>
    <t>MARTÍNEZ CÁMARA</t>
  </si>
  <si>
    <t xml:space="preserve">C/ EJÉRCITO </t>
  </si>
  <si>
    <t>aramax87@hotmail.com</t>
  </si>
  <si>
    <t>07547988D</t>
  </si>
  <si>
    <t>ALCANTUS MARCOS</t>
  </si>
  <si>
    <t>ANDREA</t>
  </si>
  <si>
    <t>C/ DIONISIO GUARDIOLA 44 4º A</t>
  </si>
  <si>
    <t>andrea3800@gmail.com</t>
  </si>
  <si>
    <t>07537834K</t>
  </si>
  <si>
    <t>TÉBAR CERRO</t>
  </si>
  <si>
    <t>C/ PEDRO COCA 68 ÁTICO E</t>
  </si>
  <si>
    <t>enrique42tebar@gmail.com</t>
  </si>
  <si>
    <t>27475947D</t>
  </si>
  <si>
    <t>MARTÍN COLL</t>
  </si>
  <si>
    <t>ENCARNACIÓN</t>
  </si>
  <si>
    <t>20425661M</t>
  </si>
  <si>
    <t>CANO CUENCA</t>
  </si>
  <si>
    <t>FINA</t>
  </si>
  <si>
    <t>PLAZA PERIODISTA ANTONIO ANDÚJAR 15 4º B IZDA</t>
  </si>
  <si>
    <t>finacanoc@gmail.com</t>
  </si>
  <si>
    <t>18982173C</t>
  </si>
  <si>
    <t>JOSEFINA</t>
  </si>
  <si>
    <t>C/ LA RODA 28 6º A</t>
  </si>
  <si>
    <t>josefag@jccm.es</t>
  </si>
  <si>
    <t>38792796F</t>
  </si>
  <si>
    <t>GOMEZ MIGENS</t>
  </si>
  <si>
    <t>GRACIELA</t>
  </si>
  <si>
    <t>c/Vereda de Jaen nº46</t>
  </si>
  <si>
    <t>gracimigens@hotmail.com</t>
  </si>
  <si>
    <t>07564446E</t>
  </si>
  <si>
    <t>JOSE JOAQUIN</t>
  </si>
  <si>
    <t>CONCORDIA 36</t>
  </si>
  <si>
    <t>05096508F</t>
  </si>
  <si>
    <t>GOMEZ MORA</t>
  </si>
  <si>
    <t>MANUEL </t>
  </si>
  <si>
    <t>Antonio Machado, num 20, 3ºB</t>
  </si>
  <si>
    <t>mgmora@ono.com</t>
  </si>
  <si>
    <t>05195010T</t>
  </si>
  <si>
    <t>QUINTANILLA QUINTANILLA</t>
  </si>
  <si>
    <t> Mª JOSÉ</t>
  </si>
  <si>
    <t>C/ CASAS IBAÑEZ Nº 17- 3º A</t>
  </si>
  <si>
    <t>mjqq@hotmail.es</t>
  </si>
  <si>
    <t>49431217P</t>
  </si>
  <si>
    <t> MARÍA</t>
  </si>
  <si>
    <t>07555745S</t>
  </si>
  <si>
    <t> INMACULADA</t>
  </si>
  <si>
    <t>MAGALLANES, 11, 1ºizd</t>
  </si>
  <si>
    <t>inmaorcam@gmail.com</t>
  </si>
  <si>
    <t>52713919N</t>
  </si>
  <si>
    <t>FRESNEDA PÉREZ</t>
  </si>
  <si>
    <t> ELIA</t>
  </si>
  <si>
    <t>PZA. GABRIEL LODARES, 4 1ºC</t>
  </si>
  <si>
    <t>eliafresneda@telefonica.net</t>
  </si>
  <si>
    <t>07556518Y</t>
  </si>
  <si>
    <t>GARCIA NAVARRO</t>
  </si>
  <si>
    <t> MILAGROS</t>
  </si>
  <si>
    <t>C/FERIA Nº 135- 3º C</t>
  </si>
  <si>
    <t>mgnavarro123@gmail.com</t>
  </si>
  <si>
    <t>47400727G</t>
  </si>
  <si>
    <t>SANCHEZ GÓMEZ</t>
  </si>
  <si>
    <t> ZAIRA</t>
  </si>
  <si>
    <t>CALLE VEREDA DE JAÉN Nº46 </t>
  </si>
  <si>
    <t>21455516N</t>
  </si>
  <si>
    <t>PALACIOS SALTO</t>
  </si>
  <si>
    <t>SAN SEBASTIÁN, 33</t>
  </si>
  <si>
    <t>palacios_rosa@hotmail.com</t>
  </si>
  <si>
    <t>53143526W</t>
  </si>
  <si>
    <t>RODRÍGUEZ RUIZ</t>
  </si>
  <si>
    <t>JOSÉ</t>
  </si>
  <si>
    <t>CABA, Nº 13, 3º IZQ</t>
  </si>
  <si>
    <t>joserr@um.es</t>
  </si>
  <si>
    <t>SIMÓN SAEZ</t>
  </si>
  <si>
    <t>ENCARNA</t>
  </si>
  <si>
    <t>Avd. Ramón Menéndez Pidal 10B</t>
  </si>
  <si>
    <t>encar.simon@gmail.com</t>
  </si>
  <si>
    <t>05392790B</t>
  </si>
  <si>
    <t>ANTONIO MANUEL</t>
  </si>
  <si>
    <t>48151000V</t>
  </si>
  <si>
    <t>AMEZCUA SANCHEA</t>
  </si>
  <si>
    <t>Literatura, 30</t>
  </si>
  <si>
    <t>07538948P</t>
  </si>
  <si>
    <t>GARCÍA BUENO</t>
  </si>
  <si>
    <t>ARTURO</t>
  </si>
  <si>
    <t>Paseo de las Huertas nª 2  3ªG</t>
  </si>
  <si>
    <t>ALMANSA</t>
  </si>
  <si>
    <t>argarbu@yahoo.es</t>
  </si>
  <si>
    <t>07549684A</t>
  </si>
  <si>
    <t>RODRIGUEZ PICAZO</t>
  </si>
  <si>
    <t>ÁNGEL LUIS</t>
  </si>
  <si>
    <t>IGNACIO MONTURIOL, 12A 1ºC</t>
  </si>
  <si>
    <t>ramonaalba12@hotmail.com</t>
  </si>
  <si>
    <t>07539654R</t>
  </si>
  <si>
    <t>GARCÍA GARCÍA</t>
  </si>
  <si>
    <t>GREGORIO</t>
  </si>
  <si>
    <t>MIGUEL LOPEZ DE LEGAZPI, 16 1ºG</t>
  </si>
  <si>
    <t>manchego_ab@hotmail.com</t>
  </si>
  <si>
    <t>47069924Z</t>
  </si>
  <si>
    <t xml:space="preserve">IBÁÑEZ FERNÁNDEZ </t>
  </si>
  <si>
    <t>Dr. Placido Gonzalez Duarte, 9</t>
  </si>
  <si>
    <t>pilaribanezfernandez@hotmail.com</t>
  </si>
  <si>
    <t>47083441A</t>
  </si>
  <si>
    <t>FERNÁNDEZ SÁNCHEZ</t>
  </si>
  <si>
    <t>JOSÉ ANTONIO</t>
  </si>
  <si>
    <t>josevistar@hotmail.com</t>
  </si>
  <si>
    <t>26472979W</t>
  </si>
  <si>
    <t xml:space="preserve">GARCÍA TORRES </t>
  </si>
  <si>
    <t>FELICIANA</t>
  </si>
  <si>
    <t>Calle Arboleda,30 1D</t>
  </si>
  <si>
    <t>gmagazelle@hotmail.com</t>
  </si>
  <si>
    <t>07552253L</t>
  </si>
  <si>
    <t>Coronado Torregrosa</t>
  </si>
  <si>
    <t>Luis Eduardo</t>
  </si>
  <si>
    <t>Av. Julio Carrilero 19. 7°D</t>
  </si>
  <si>
    <t>yelowhd@hotmail.com</t>
  </si>
  <si>
    <t>47069902B</t>
  </si>
  <si>
    <t>García Molinero</t>
  </si>
  <si>
    <t>Guillermo </t>
  </si>
  <si>
    <t>C/Óscar Wilde. Nº 3. 3ºA</t>
  </si>
  <si>
    <t>clari_ab@hotmail.com</t>
  </si>
  <si>
    <t>47085069K</t>
  </si>
  <si>
    <t>Fernández Aguilar</t>
  </si>
  <si>
    <t>Clara</t>
  </si>
  <si>
    <t>05165359L</t>
  </si>
  <si>
    <t>ALARCON HERREROS</t>
  </si>
  <si>
    <t>C/JOAQUIN QUIJADA 33 3A</t>
  </si>
  <si>
    <t>perialar@hotmail.com</t>
  </si>
  <si>
    <t>07559061L</t>
  </si>
  <si>
    <t>C/CARRETERA VALENCIA 11 3H</t>
  </si>
  <si>
    <t>75102305Z</t>
  </si>
  <si>
    <t>Bautista Girona</t>
  </si>
  <si>
    <t>Ana Belén</t>
  </si>
  <si>
    <t>C/ Pedro Coca, 34 - 3º A</t>
  </si>
  <si>
    <t>anab.bautistagirona@gmail.com</t>
  </si>
  <si>
    <t>47053594X</t>
  </si>
  <si>
    <t>ESCRIBANO ALARCON</t>
  </si>
  <si>
    <t>MARIA EDILA</t>
  </si>
  <si>
    <t>calle girasoles, 5</t>
  </si>
  <si>
    <t>Quintanar del rey</t>
  </si>
  <si>
    <t>meea.da.os@gmail.com</t>
  </si>
  <si>
    <t>70514833F</t>
  </si>
  <si>
    <t>ALARCON PRIETO</t>
  </si>
  <si>
    <t>CONCEPCION</t>
  </si>
  <si>
    <t>c/ALMERIA, 4- 2</t>
  </si>
  <si>
    <t>apconcep@hotmail.com</t>
  </si>
  <si>
    <t>44378025P</t>
  </si>
  <si>
    <t>MATEA MARTINEZ </t>
  </si>
  <si>
    <t> JUAN MIGUEL</t>
  </si>
  <si>
    <t>juanmi.matea@gmail.com</t>
  </si>
  <si>
    <t>05198386H</t>
  </si>
  <si>
    <t>JIMENEZ VALERO</t>
  </si>
  <si>
    <t>c/santiago rusiñol, 56</t>
  </si>
  <si>
    <t>bobialba.s.l@hotmail.com</t>
  </si>
  <si>
    <t>52755682F</t>
  </si>
  <si>
    <t>GARCIA RODRIGUEZ</t>
  </si>
  <si>
    <t>Calle Goya 22,3 B</t>
  </si>
  <si>
    <t>jgrodriguez@geacam.com</t>
  </si>
  <si>
    <t>05192699A</t>
  </si>
  <si>
    <t>ROSARIO, 77 - 2º B</t>
  </si>
  <si>
    <t>07541277Z</t>
  </si>
  <si>
    <t>NAVARRO MONSALVE</t>
  </si>
  <si>
    <t>BLASCO IBAÑEZ 16, 3 D</t>
  </si>
  <si>
    <t>llokia38@gmail.com</t>
  </si>
  <si>
    <t>09806863P</t>
  </si>
  <si>
    <t>GONZÁLEZ PÉREZ</t>
  </si>
  <si>
    <t>MANUEL ÁNGEL</t>
  </si>
  <si>
    <t>Ciudad Real, Nº3, 7ºA</t>
  </si>
  <si>
    <t>manugon13@yahoo.es</t>
  </si>
  <si>
    <t>07553018W</t>
  </si>
  <si>
    <t>SARRIÓN CERRO</t>
  </si>
  <si>
    <t>VICTOR MANUEL</t>
  </si>
  <si>
    <t>PADRE ROMANO, 44</t>
  </si>
  <si>
    <t>usachandal@yahoo.es</t>
  </si>
  <si>
    <t>47069924X</t>
  </si>
  <si>
    <t>IBÁÑEZ FERNÁNDEZ</t>
  </si>
  <si>
    <t>05141779Z</t>
  </si>
  <si>
    <t>ELBAL MORENO</t>
  </si>
  <si>
    <t>Paseo Circunvalación, 78 2ºJ</t>
  </si>
  <si>
    <t>jesus.elbal@uclm.es</t>
  </si>
  <si>
    <t>44389434D</t>
  </si>
  <si>
    <t>DELICADO MARTINEZ</t>
  </si>
  <si>
    <t>isacardelmar@yahoo.es</t>
  </si>
  <si>
    <t>05154762w</t>
  </si>
  <si>
    <t>Medrano Quiñones</t>
  </si>
  <si>
    <t>Avda del Arte</t>
  </si>
  <si>
    <t>flas.plis@gemail.com</t>
  </si>
  <si>
    <t>51134944x</t>
  </si>
  <si>
    <t>Juani</t>
  </si>
  <si>
    <t>05169845C</t>
  </si>
  <si>
    <t>GÓMEZ CAMBRES</t>
  </si>
  <si>
    <t>SOLEDAD</t>
  </si>
  <si>
    <t>plaza altozano, n. 9 (6 A)</t>
  </si>
  <si>
    <t>sonsolecarpena@hotmail.com</t>
  </si>
  <si>
    <t>López Soria</t>
  </si>
  <si>
    <t>Laureano</t>
  </si>
  <si>
    <t>C/José Zorrila, 6, 1D</t>
  </si>
  <si>
    <t>adoracion-martinez@hotmail.com</t>
  </si>
  <si>
    <t>05150699X</t>
  </si>
  <si>
    <t>Martínez Atienzar</t>
  </si>
  <si>
    <t>26036090K</t>
  </si>
  <si>
    <t>GONZALEZ MARIN</t>
  </si>
  <si>
    <t>PEDRO JAVIER</t>
  </si>
  <si>
    <t>PLAZA DE LA CONSTITUCION, Nº 2</t>
  </si>
  <si>
    <t>HOYA GONZALO</t>
  </si>
  <si>
    <t>nazarii@hotmail.com</t>
  </si>
  <si>
    <t>74508364v</t>
  </si>
  <si>
    <t>Rubio losa</t>
  </si>
  <si>
    <t>caridad</t>
  </si>
  <si>
    <t>Plaza puente de madera n1 3 d</t>
  </si>
  <si>
    <t>07557917W</t>
  </si>
  <si>
    <t>ROSA NIETO</t>
  </si>
  <si>
    <t>Mª ÁNGELES</t>
  </si>
  <si>
    <t>PÉREZ GALDÓS 48 1ºC</t>
  </si>
  <si>
    <t>sararosa2006@hotmail.com</t>
  </si>
  <si>
    <t>07558436S</t>
  </si>
  <si>
    <t>FRANCISCO JESUS</t>
  </si>
  <si>
    <t>f.rosanieto41@gmail.com</t>
  </si>
  <si>
    <t>05149055E</t>
  </si>
  <si>
    <t>05165559N</t>
  </si>
  <si>
    <t>05165857B</t>
  </si>
  <si>
    <t>07551119N</t>
  </si>
  <si>
    <t>Juan Pablo Perez</t>
  </si>
  <si>
    <t>Rafael Sacasas</t>
  </si>
  <si>
    <t>Juan Moyano</t>
  </si>
  <si>
    <t>Jesús Jiménez</t>
  </si>
  <si>
    <t>Marta Herreros</t>
  </si>
  <si>
    <t>VII RUTA LOS MARABIOS - Higueruela</t>
  </si>
  <si>
    <t>ANDANDO ENTRE TAPAS - Casasimarro (Cuenca)</t>
  </si>
  <si>
    <t>IX RUTA DEL ROCHE - Liétor</t>
  </si>
  <si>
    <t>27 Y 28 DOS DE CALAR - Riópar</t>
  </si>
  <si>
    <t>DE PASEO POR EL CASTILLICO - Jarafuel (Valencia)</t>
  </si>
  <si>
    <t>DE LUGAR NUEVO AL PINO EL TORIL - Riópar</t>
  </si>
  <si>
    <t>SIERRA DEL FRAILE - Castalla (Alicante)</t>
  </si>
  <si>
    <t>SUBIDA UNICA E IRREPETIBEL AL TECHO DE LA PROVINCIA "PICO LAS CABRAS" - Nerpio</t>
  </si>
  <si>
    <t>RUTA POR LAS CORBETERAS Y EL CASTILLO DE PIEDRA - Pajaroncillo (Cuenca)</t>
  </si>
  <si>
    <t>VIBOREROS Y TORCA DE LOS TEJOS, CALAR EN ESTADO PURO - Riópar</t>
  </si>
  <si>
    <t>HOCES DEL TRAGAVIVOS, SOMERA Y BETETA - Alta Serrania Conquense</t>
  </si>
  <si>
    <t>A LA PUMARICA POR EL PADRONCILLO - Riópar</t>
  </si>
  <si>
    <t>24, 25 y 26 PICOS DE URBIÓN Y CAÑON DEL RIO LOBOS - Covaleda (Soria)</t>
  </si>
  <si>
    <t>9 y 10 LOS CALDERONES Y MUCHO MAS… Chulilla (Valencia)</t>
  </si>
  <si>
    <t>XII RUTA DEL PERNALES - Villaverde del Guadalimar</t>
  </si>
  <si>
    <t>EL CAMINO DE LOS VOLADORES EN EL CALAR DE LA SIMA - Yeste</t>
  </si>
  <si>
    <t>DEL MUGRON AL CASTELLAR DE MECA - Alpera</t>
  </si>
  <si>
    <t>A SIERRA ESPUÑA -Alhama de Murcia y Totana (Murcia)</t>
  </si>
  <si>
    <t xml:space="preserve">  XXXIV MARCHA NERPIO - ALCARAZ</t>
  </si>
  <si>
    <t>VII RUTA  ENGUÍDANOS - Enguídanos (Cuenca)</t>
  </si>
  <si>
    <t>Plazas_31</t>
  </si>
  <si>
    <t>Plazas_55</t>
  </si>
  <si>
    <t xml:space="preserve"> (1,00 €/Km+10%IVA)</t>
  </si>
  <si>
    <t>55 Plazas</t>
  </si>
  <si>
    <t>31 Plazas</t>
  </si>
  <si>
    <t xml:space="preserve"> (0,90 €/Km+10%IVA)</t>
  </si>
  <si>
    <t>47057798M</t>
  </si>
  <si>
    <t>RODENAS GONZALEZ</t>
  </si>
  <si>
    <t>FEDERICO GARCIA LORCA 22,PORTAL 3, 1B</t>
  </si>
  <si>
    <t>toniarodenas@gmail.com</t>
  </si>
  <si>
    <t>47071992P</t>
  </si>
  <si>
    <t>CARRILERO RANGEL</t>
  </si>
  <si>
    <t>C/ NUEVA,37</t>
  </si>
  <si>
    <t>mdcarrlero@jccm.es</t>
  </si>
  <si>
    <t>07567297K</t>
  </si>
  <si>
    <t>GIL CORDOBA</t>
  </si>
  <si>
    <t>CELESTINO</t>
  </si>
  <si>
    <t>AVENIDA DE LA MANCHA 82</t>
  </si>
  <si>
    <t>cgilcor@hotmail.com</t>
  </si>
  <si>
    <t>07543446K</t>
  </si>
  <si>
    <t>PENADES</t>
  </si>
  <si>
    <t>C/ABANICI 34,BAJO G</t>
  </si>
  <si>
    <t>solepenades@gmail.com</t>
  </si>
  <si>
    <t>05197357R</t>
  </si>
  <si>
    <t>PAQUI</t>
  </si>
  <si>
    <t>BAILEN, 3</t>
  </si>
  <si>
    <t>VILLAMALEA</t>
  </si>
  <si>
    <t>paquisevi@hotmail.es</t>
  </si>
  <si>
    <t>06252887S</t>
  </si>
  <si>
    <t>ZARCO DE POZO</t>
  </si>
  <si>
    <t>18/081975</t>
  </si>
  <si>
    <t>C/ NUESTRA SEÑORA DE LA VICTORIA 14 1ºIZ</t>
  </si>
  <si>
    <t>gemazarco@gmail.com</t>
  </si>
  <si>
    <t>24210513T</t>
  </si>
  <si>
    <t>SANCHEZ TEJERO</t>
  </si>
  <si>
    <t>ELIAS</t>
  </si>
  <si>
    <t>AVDA.PRIMERO DE MAYO 27</t>
  </si>
  <si>
    <t>ulisespain@gmail.com</t>
  </si>
  <si>
    <t>75222400A</t>
  </si>
  <si>
    <t>JIMENEZ CARRILLO</t>
  </si>
  <si>
    <t>MARIA DEL MAR</t>
  </si>
  <si>
    <t>44380538G</t>
  </si>
  <si>
    <t xml:space="preserve">SANCHEZ GARCIA </t>
  </si>
  <si>
    <t>MERCHE</t>
  </si>
  <si>
    <t>C/ JOSÉ ISBERT 6 4L</t>
  </si>
  <si>
    <t>merchesg74@gmail.com</t>
  </si>
  <si>
    <t>07546124P</t>
  </si>
  <si>
    <t>AVILA DEL CAÑO</t>
  </si>
  <si>
    <t>C/ VEREDA DE JAEN Nº 16, 5L</t>
  </si>
  <si>
    <t>mm.avila@icloud.com</t>
  </si>
  <si>
    <t>05147732X</t>
  </si>
  <si>
    <t>MARTINEZ UTRILLA</t>
  </si>
  <si>
    <t>C/ALBARDEROS,8</t>
  </si>
  <si>
    <t>jmmu59@hotmail.com</t>
  </si>
  <si>
    <t>44376213J</t>
  </si>
  <si>
    <t>Roldán Ibáñez</t>
  </si>
  <si>
    <t>C/ Baños, 55, 4ºB</t>
  </si>
  <si>
    <t>rolycris@gmail.com</t>
  </si>
  <si>
    <t>34795320T</t>
  </si>
  <si>
    <t>REYES ANDRES</t>
  </si>
  <si>
    <t>JOSE MANUEL</t>
  </si>
  <si>
    <t>c/ BAÑOS 29 6A</t>
  </si>
  <si>
    <t>ppreyesa@yahoo.es</t>
  </si>
  <si>
    <t>34803091C</t>
  </si>
  <si>
    <t>Yagüe Guirao</t>
  </si>
  <si>
    <t>C/ Río Tea, 2, 2ºA Urbanización Mirador de Agridulce II</t>
  </si>
  <si>
    <t>ppyague@um.es</t>
  </si>
  <si>
    <t>7548256R</t>
  </si>
  <si>
    <t>IGLESIAS ESTRADA</t>
  </si>
  <si>
    <t>Paseo de Circunvalación 80, 7º H</t>
  </si>
  <si>
    <t>patyemili@hotmail.com</t>
  </si>
  <si>
    <t>5131374M</t>
  </si>
  <si>
    <t>CONCHÁN BALLESTEROS</t>
  </si>
  <si>
    <t>HERMANOS QUINTERO 26</t>
  </si>
  <si>
    <t>carmenconba@gmail.com</t>
  </si>
  <si>
    <t>y3726202d</t>
  </si>
  <si>
    <t>Holmer</t>
  </si>
  <si>
    <t>Jessica</t>
  </si>
  <si>
    <t>calle Torres Quevedo 76, 1, 3D</t>
  </si>
  <si>
    <t>jkholmer@gmail.com</t>
  </si>
  <si>
    <t>05129534M</t>
  </si>
  <si>
    <t>SIMÓN ARTUÑEDO</t>
  </si>
  <si>
    <t>PZA.RAMON Y CAJAL</t>
  </si>
  <si>
    <t>franpisi@hotmail.com</t>
  </si>
  <si>
    <t>44392324R</t>
  </si>
  <si>
    <t>Escobar Casas</t>
  </si>
  <si>
    <t>C/Maria Zambrano 3,4ºK</t>
  </si>
  <si>
    <t>elena_escobar_casas@hotmail.com</t>
  </si>
  <si>
    <t>20514090E</t>
  </si>
  <si>
    <t>GARCIA FELIPE</t>
  </si>
  <si>
    <t>ISMAEL</t>
  </si>
  <si>
    <t>20514091T</t>
  </si>
  <si>
    <t>74408264v</t>
  </si>
  <si>
    <t xml:space="preserve">Caridad </t>
  </si>
  <si>
    <t xml:space="preserve">Plaza puente de madera n1 3d </t>
  </si>
  <si>
    <t>07549487J</t>
  </si>
  <si>
    <t>Martín Sobrino</t>
  </si>
  <si>
    <t>Mª Soledad</t>
  </si>
  <si>
    <t>05192274R</t>
  </si>
  <si>
    <t>Fernandez Nares</t>
  </si>
  <si>
    <t>Jose Ramon</t>
  </si>
  <si>
    <t>Santiago 43 1ºE</t>
  </si>
  <si>
    <t>jramonf@hotmail.com</t>
  </si>
  <si>
    <t>05164978y</t>
  </si>
  <si>
    <t>RUIZ BUENO</t>
  </si>
  <si>
    <t>Clara Campoamor, 10</t>
  </si>
  <si>
    <t>jesus.fgl@gmail.com</t>
  </si>
  <si>
    <t>05123689w</t>
  </si>
  <si>
    <t>castillo lopez</t>
  </si>
  <si>
    <t>jose angel</t>
  </si>
  <si>
    <t>san fulgencio 9</t>
  </si>
  <si>
    <t>albacete</t>
  </si>
  <si>
    <t>idem</t>
  </si>
  <si>
    <t>pepechispas@gmail.com</t>
  </si>
  <si>
    <t>74509285A</t>
  </si>
  <si>
    <t>HUEDO MARTÍNEZ</t>
  </si>
  <si>
    <t>MARIA DOMINGA</t>
  </si>
  <si>
    <t>Avd. Eleazar Huerta 48 pbj</t>
  </si>
  <si>
    <t>pjhuert1@yahoo.es</t>
  </si>
  <si>
    <t>135369N</t>
  </si>
  <si>
    <t>C/MELCHOR DE MACANAZ N1 2C</t>
  </si>
  <si>
    <t>05134255B</t>
  </si>
  <si>
    <t>Martínez Abellan</t>
  </si>
  <si>
    <t>Angel Martinez Abellan</t>
  </si>
  <si>
    <t>Ramón y Cajal 12-2-B</t>
  </si>
  <si>
    <t>losanguijes@hotmail.com</t>
  </si>
  <si>
    <t>NO HACE EL INGRESO</t>
  </si>
  <si>
    <t>74516046W</t>
  </si>
  <si>
    <t>LOPEZ NIEVES</t>
  </si>
  <si>
    <t>DORI</t>
  </si>
  <si>
    <t>Avda Isabel La Catolica ID Esc Izda 3A</t>
  </si>
  <si>
    <t>dori.lopez@consultoriainnova.com</t>
  </si>
  <si>
    <t>05165687w</t>
  </si>
  <si>
    <t>Jimenez lorenzo</t>
  </si>
  <si>
    <t>Mari Carmen</t>
  </si>
  <si>
    <t>Padre romano 45 2° izda</t>
  </si>
  <si>
    <t>carmenjimlor@hotmail.com</t>
  </si>
  <si>
    <t>05151246M</t>
  </si>
  <si>
    <t>Padre Romano 45 2° izda</t>
  </si>
  <si>
    <t>5155533Z</t>
  </si>
  <si>
    <t>perez pastor 52</t>
  </si>
  <si>
    <t>mlorenzo@secam.jccm.es</t>
  </si>
  <si>
    <t>47090429E</t>
  </si>
  <si>
    <t>VILLENA FERNANDEZ</t>
  </si>
  <si>
    <t>Obispo Tagaste 50</t>
  </si>
  <si>
    <t>pedro.villena@consultoriainnova.com</t>
  </si>
  <si>
    <t>07549205F</t>
  </si>
  <si>
    <t>RODENAS LUZON</t>
  </si>
  <si>
    <t>AVDA.CONCORDIA,79</t>
  </si>
  <si>
    <t>rodeluzon@hotmail.es</t>
  </si>
  <si>
    <t>07554526s</t>
  </si>
  <si>
    <t xml:space="preserve">Defez Galdon </t>
  </si>
  <si>
    <t xml:space="preserve">Rosa María </t>
  </si>
  <si>
    <t>Doctor fleming 53</t>
  </si>
  <si>
    <t>rosamariadefez@gmail.com</t>
  </si>
  <si>
    <t>07548478Q</t>
  </si>
  <si>
    <t>MARTINEZ POVEDA</t>
  </si>
  <si>
    <t xml:space="preserve">juan sebastian elcano 59 </t>
  </si>
  <si>
    <t>sanezda@gmail.com</t>
  </si>
  <si>
    <t>05138341A</t>
  </si>
  <si>
    <t>LOZANO CORTES</t>
  </si>
  <si>
    <t>PEDRO ANTONIO</t>
  </si>
  <si>
    <t>626 626 133</t>
  </si>
  <si>
    <t>URB LA PERGOLA</t>
  </si>
  <si>
    <t>plozanocortes@gmail.com</t>
  </si>
  <si>
    <t>05200835Y</t>
  </si>
  <si>
    <t>García Ramírez</t>
  </si>
  <si>
    <t>Natividad</t>
  </si>
  <si>
    <t>Paseo de la Estación,69 - 2ºB</t>
  </si>
  <si>
    <t>nagar_64@hotmail.com</t>
  </si>
  <si>
    <t>05152625G</t>
  </si>
  <si>
    <t>Laespada Vizcaino</t>
  </si>
  <si>
    <t>Marisa</t>
  </si>
  <si>
    <t>Pasaje de San Valentin</t>
  </si>
  <si>
    <t>m.l.laespada2@hotmail.com</t>
  </si>
  <si>
    <t>05665573Y</t>
  </si>
  <si>
    <t>Coello Sobrino</t>
  </si>
  <si>
    <t>Juana</t>
  </si>
  <si>
    <t>C/ La Paz, 65, 2ºA</t>
  </si>
  <si>
    <t>juana.coello@uclm.es</t>
  </si>
  <si>
    <t>47073047M</t>
  </si>
  <si>
    <t>GARCIA RONCERO</t>
  </si>
  <si>
    <t>GUILLERMO</t>
  </si>
  <si>
    <t>C/ JOSÉ RAMÓN DIEZ DE REVENGA 3</t>
  </si>
  <si>
    <t>garciaroncero@gmail.com</t>
  </si>
  <si>
    <t>47079694M</t>
  </si>
  <si>
    <t>CARRETERO LUJAN</t>
  </si>
  <si>
    <t>MARIA DEL CARMEN</t>
  </si>
  <si>
    <t>47076454P</t>
  </si>
  <si>
    <t>JIMENEZ NAVARRO</t>
  </si>
  <si>
    <t>ANA ROSARIO</t>
  </si>
  <si>
    <t>CALLE LA CRUZ 3</t>
  </si>
  <si>
    <t>antonio@quinua.es</t>
  </si>
  <si>
    <t>47074879C</t>
  </si>
  <si>
    <t xml:space="preserve">PIQUERAS QUINTANILLA </t>
  </si>
  <si>
    <t>ANTONIO JAVIER</t>
  </si>
  <si>
    <t>05123971P</t>
  </si>
  <si>
    <t>Parra Iniesta</t>
  </si>
  <si>
    <t>Pablo Francisco</t>
  </si>
  <si>
    <t>Plaza de la Catedral, 4 - 7º B</t>
  </si>
  <si>
    <t>Saulo314@gmail.com</t>
  </si>
  <si>
    <t>77582575X</t>
  </si>
  <si>
    <t>ABELLAN CLEMENTE</t>
  </si>
  <si>
    <t>Mª ISABEL</t>
  </si>
  <si>
    <t>C/ Juan Carrasco, 81</t>
  </si>
  <si>
    <t>isababc@gmail.com</t>
  </si>
  <si>
    <t>07564449W</t>
  </si>
  <si>
    <t>JIMENEZ CLARAMONTE</t>
  </si>
  <si>
    <t>MARIA LUISA</t>
  </si>
  <si>
    <t>C/ ARADO Nº 22</t>
  </si>
  <si>
    <t>claramonte2010@hotmail.com</t>
  </si>
  <si>
    <t>26249615z</t>
  </si>
  <si>
    <t>SAGRA COZAR</t>
  </si>
  <si>
    <t>Doctor Frías 2</t>
  </si>
  <si>
    <t>Santisteban del Puerto</t>
  </si>
  <si>
    <t>JAEN</t>
  </si>
  <si>
    <t>javiersagracozar@gmail.com</t>
  </si>
  <si>
    <t>07548256R</t>
  </si>
  <si>
    <t>Iglesias Estrada</t>
  </si>
  <si>
    <t>Patricia</t>
  </si>
  <si>
    <t>C/ Paseo de Circunvalación 80, 7º H</t>
  </si>
  <si>
    <t>27481040L</t>
  </si>
  <si>
    <t>GARCIA GARCIA</t>
  </si>
  <si>
    <t>Mª SOLEDAD</t>
  </si>
  <si>
    <t>C/. Segadores, 1 Urb. San Marcos</t>
  </si>
  <si>
    <t>Elche de la Sierra</t>
  </si>
  <si>
    <t>marisol@casasruralesdevicorto.com</t>
  </si>
  <si>
    <t>48470970B</t>
  </si>
  <si>
    <t>Amoros Conejero</t>
  </si>
  <si>
    <t>Arcangel San Gabriel 23-2 3º C</t>
  </si>
  <si>
    <t>mercedesamorosconejero@gmail.com</t>
  </si>
  <si>
    <t>47075059Q</t>
  </si>
  <si>
    <t>Tortosa Carcelen</t>
  </si>
  <si>
    <t>josel.tortosacarcelen@gmail.com</t>
  </si>
  <si>
    <t>47071983E</t>
  </si>
  <si>
    <t>RODRIGUEZ GARCIA</t>
  </si>
  <si>
    <t>ro.rodrg@gmail.com</t>
  </si>
  <si>
    <t>49215128B</t>
  </si>
  <si>
    <t>Martinez Martínez</t>
  </si>
  <si>
    <t>Marta Xueer</t>
  </si>
  <si>
    <t> 77582006Q</t>
  </si>
  <si>
    <t>Escribano Serrano</t>
  </si>
  <si>
    <t>Remedios</t>
  </si>
  <si>
    <t> 675742686</t>
  </si>
  <si>
    <t>Calle Concepción n 4</t>
  </si>
  <si>
    <t>remedietas@hotmail.com</t>
  </si>
  <si>
    <t>47056216x</t>
  </si>
  <si>
    <t>avendaño Lara</t>
  </si>
  <si>
    <t xml:space="preserve">c/ oro </t>
  </si>
  <si>
    <t>jlal_ab@hotmail.com</t>
  </si>
  <si>
    <t>07561541S</t>
  </si>
  <si>
    <t>TALAVERA PICAZO</t>
  </si>
  <si>
    <t>C/ VILLANEVA, 2</t>
  </si>
  <si>
    <t>TARAZONA DE LA MANCHA</t>
  </si>
  <si>
    <t>odopijo@gmail.com</t>
  </si>
  <si>
    <t>7544290z</t>
  </si>
  <si>
    <t>JIMÉNEZ RODENAS</t>
  </si>
  <si>
    <t>MARÍA JOSÉ</t>
  </si>
  <si>
    <t>JOSÉ ZORRILLA 13</t>
  </si>
  <si>
    <t>7562422E</t>
  </si>
  <si>
    <t>GOSÁLVEZ RUBIO</t>
  </si>
  <si>
    <t>Juan de Toledo, 54. 4 D</t>
  </si>
  <si>
    <t>pastor_ros@hotmail.com</t>
  </si>
  <si>
    <t>5135740R</t>
  </si>
  <si>
    <t>sanchez sanz</t>
  </si>
  <si>
    <t>consuelo</t>
  </si>
  <si>
    <t>caballero montesinos,16</t>
  </si>
  <si>
    <t>consuesanchezsanz@gmail.com</t>
  </si>
  <si>
    <t>00699168z</t>
  </si>
  <si>
    <t>spitzer ysbert</t>
  </si>
  <si>
    <t>alfonso</t>
  </si>
  <si>
    <t>alfspitzer@hotmail.com</t>
  </si>
  <si>
    <t>0756275Q</t>
  </si>
  <si>
    <t>Martínez Martínez</t>
  </si>
  <si>
    <t>Clara Nieves</t>
  </si>
  <si>
    <t>C/Oro 31 1°A</t>
  </si>
  <si>
    <t>70738179T</t>
  </si>
  <si>
    <t>Alfaro</t>
  </si>
  <si>
    <t>Encarnación</t>
  </si>
  <si>
    <t>PÉREZ PASTOR 58, 3ºH</t>
  </si>
  <si>
    <t>1encarni.2encarni@gmail.com</t>
  </si>
  <si>
    <t>47075746J</t>
  </si>
  <si>
    <t>Roldan Martinez</t>
  </si>
  <si>
    <t>Rodrigo</t>
  </si>
  <si>
    <t>c Don Quijote 1 piso 5ºD</t>
  </si>
  <si>
    <t>rodrigo-roldan@hotmail.com</t>
  </si>
  <si>
    <t>74509311Y</t>
  </si>
  <si>
    <t>HUERTA CARRASCO</t>
  </si>
  <si>
    <t>AVD.ELEAZAR HUERTA CARRASCO Nº48</t>
  </si>
  <si>
    <t>47073190X</t>
  </si>
  <si>
    <t>MONTERO AGUSTI</t>
  </si>
  <si>
    <t>VICTORIA</t>
  </si>
  <si>
    <t>CALLE DERECHO,36,bajo</t>
  </si>
  <si>
    <t>victorimonteroagusti@hotmail.com</t>
  </si>
  <si>
    <t>52751518Y</t>
  </si>
  <si>
    <t>CALLEJAS GALLAR</t>
  </si>
  <si>
    <t>C/ JOSÉ GARCÍA, 13</t>
  </si>
  <si>
    <t>antoniocallejasgallar@gmail.com</t>
  </si>
  <si>
    <t>741509708N</t>
  </si>
  <si>
    <t>TOLOSA GARCÍA</t>
  </si>
  <si>
    <t>C/CARMEN, 45, 2º C</t>
  </si>
  <si>
    <t>16549396E</t>
  </si>
  <si>
    <t>RUIZ DEL RÍO</t>
  </si>
  <si>
    <t>ARACELI</t>
  </si>
  <si>
    <t>C/ LITERATURA, 27</t>
  </si>
  <si>
    <t>chelines@gmail.com</t>
  </si>
  <si>
    <t>7538948P</t>
  </si>
  <si>
    <t>PASEO DE LAS HUERTAS, 2, 3º</t>
  </si>
  <si>
    <t>74493533Y</t>
  </si>
  <si>
    <t>POVEDA CARRIÓN</t>
  </si>
  <si>
    <t>ENRIQUE JESÚS</t>
  </si>
  <si>
    <t>C/ ARQUITECTO VANDELVIRA, 53</t>
  </si>
  <si>
    <t>elcarrydetoya@hotmail.com</t>
  </si>
  <si>
    <t>18878924K</t>
  </si>
  <si>
    <t>BELM ONTE LÓPEZ</t>
  </si>
  <si>
    <t>AVDA. DE CASTELLÓN, 25</t>
  </si>
  <si>
    <t>BENICASIM</t>
  </si>
  <si>
    <t>CASTELLÓN</t>
  </si>
  <si>
    <t>74494342X</t>
  </si>
  <si>
    <t>ALFARO BLASCO</t>
  </si>
  <si>
    <t>GERMANA</t>
  </si>
  <si>
    <t>C/ CRISTOBAL LOZANO,35-6º</t>
  </si>
  <si>
    <t>geralblas@hotmail.com</t>
  </si>
  <si>
    <t>05119307L</t>
  </si>
  <si>
    <t>GÓMEZ COMPAÑ</t>
  </si>
  <si>
    <t>C/ ÓSCAR WILDE, 8 BAJO A</t>
  </si>
  <si>
    <t>populisimo7@hotmail.com</t>
  </si>
  <si>
    <t>05155180Y</t>
  </si>
  <si>
    <t>LUCÍA</t>
  </si>
  <si>
    <t>C/ PEDRO COCA, 1</t>
  </si>
  <si>
    <t>lumarlop7@hotmail.com</t>
  </si>
  <si>
    <t>07552023L</t>
  </si>
  <si>
    <t>DONATE DÍAZ</t>
  </si>
  <si>
    <t>MARÍA ÁNGELES</t>
  </si>
  <si>
    <t>AVDA. MENÉNDEZ PIDAL, 56, 7º C</t>
  </si>
  <si>
    <t>madonated@jccm.es</t>
  </si>
  <si>
    <t>44380528G</t>
  </si>
  <si>
    <t>SÁNCHEZ GARCÍA</t>
  </si>
  <si>
    <t>C/ JOSÉ ISBERT, 6, 4L</t>
  </si>
  <si>
    <t>05169807M</t>
  </si>
  <si>
    <t>PÉREZ CÓRDOBA</t>
  </si>
  <si>
    <t>MIGUEL ÁNGEL</t>
  </si>
  <si>
    <t>C/ MARATÓN, 49</t>
  </si>
  <si>
    <t>miaperez@dgt.es</t>
  </si>
  <si>
    <t>52757108F</t>
  </si>
  <si>
    <t>CANO LÓPEZ</t>
  </si>
  <si>
    <t>SALUD</t>
  </si>
  <si>
    <t>C/ LÓPEZ DEL ORO, 4</t>
  </si>
  <si>
    <t>saludcano@hotmail.com</t>
  </si>
  <si>
    <t>52752453K</t>
  </si>
  <si>
    <t>REAZA JUÁREZ</t>
  </si>
  <si>
    <t>C/ ISABEL LA CATÓLICA, 14</t>
  </si>
  <si>
    <t>eereaza_j@hotmail.com</t>
  </si>
  <si>
    <t>47095252S</t>
  </si>
  <si>
    <t>GARCÍA MARTÍNEZ</t>
  </si>
  <si>
    <t>COMEDIAS, 2</t>
  </si>
  <si>
    <t>ALCARAZ</t>
  </si>
  <si>
    <t>raul.garcia@globalcaja.es</t>
  </si>
  <si>
    <t>77563896F</t>
  </si>
  <si>
    <t>BERNAL PLAZA</t>
  </si>
  <si>
    <t>PASEO DE CIRCUNVALACIÓN, 107B-4ºB</t>
  </si>
  <si>
    <t>cristinabernal009@gmail.com</t>
  </si>
  <si>
    <t>07544732L</t>
  </si>
  <si>
    <t>FRESNEDA MOLINA</t>
  </si>
  <si>
    <t>EBRO, 2- 1º C</t>
  </si>
  <si>
    <t>jfresnedam@yahoo.es</t>
  </si>
  <si>
    <t>05912561C</t>
  </si>
  <si>
    <t>MUÑOZ MUÑOZ</t>
  </si>
  <si>
    <t>CALLEJÓN DE LAS PORTADAS, 9 - 4º C</t>
  </si>
  <si>
    <t>teresa_mumu@hotmail.com</t>
  </si>
  <si>
    <t>50080640A</t>
  </si>
  <si>
    <t>GÓMEZ CÁMARA</t>
  </si>
  <si>
    <t>MARIBEL</t>
  </si>
  <si>
    <t>issagom@yahoo.es</t>
  </si>
  <si>
    <t>47079008D</t>
  </si>
  <si>
    <t>MONTERO ZORRILLA</t>
  </si>
  <si>
    <t>MARTINEZ VILLENA, 12 - 5º A</t>
  </si>
  <si>
    <t>juanjosezorrilla@gmail.com</t>
  </si>
  <si>
    <t>22593250M</t>
  </si>
  <si>
    <t>PÉREZ FERRER</t>
  </si>
  <si>
    <t>07544540B</t>
  </si>
  <si>
    <t>ALAJARÍN GARCÍA</t>
  </si>
  <si>
    <t>ALCALDE JOSE MARÍA BLANC, 35</t>
  </si>
  <si>
    <t>47085589N</t>
  </si>
  <si>
    <t>MARTÍNEZ NAVARRO</t>
  </si>
  <si>
    <t>MARÍA BIENVENIDA</t>
  </si>
  <si>
    <t>4574619-B</t>
  </si>
  <si>
    <t>LOPEZ MUÑOZ</t>
  </si>
  <si>
    <t>1/03/1965</t>
  </si>
  <si>
    <t>PLAZA RAMÓN ROLDAN, 1</t>
  </si>
  <si>
    <t>07563433K</t>
  </si>
  <si>
    <t>MARTÍN HERNÁNDEZ</t>
  </si>
  <si>
    <t>JUDIT</t>
  </si>
  <si>
    <t>Doctor Ferrán 88, 1º Drcha</t>
  </si>
  <si>
    <t>jmartinsenda@hotmail.com</t>
  </si>
  <si>
    <t>05169102J</t>
  </si>
  <si>
    <t>LÓPEZ QUINTANILLA</t>
  </si>
  <si>
    <t>11/04/1955</t>
  </si>
  <si>
    <t>Hortelano 19</t>
  </si>
  <si>
    <t>EL SALOBRAL</t>
  </si>
  <si>
    <t>slquintanilla@gmail.com</t>
  </si>
  <si>
    <t>07559258D</t>
  </si>
  <si>
    <t>RAMÍREZ CÓRDOBA</t>
  </si>
  <si>
    <t>4/12/1969</t>
  </si>
  <si>
    <t>BADAJOZ 45</t>
  </si>
  <si>
    <t>fjramcor@gmail.com</t>
  </si>
  <si>
    <t>47075797H</t>
  </si>
  <si>
    <t>GARCÍA APARICIO</t>
  </si>
  <si>
    <t>Concepción, 35</t>
  </si>
  <si>
    <t>chema.esp@gmail.com</t>
  </si>
  <si>
    <t>52756086C</t>
  </si>
  <si>
    <t>ALARCÓN JIMÉNEZ</t>
  </si>
  <si>
    <t>ÁNGEL</t>
  </si>
  <si>
    <t>SANTA RITA, 2 - 3º DCHA.</t>
  </si>
  <si>
    <t>alarjimenez@hotmail.com</t>
  </si>
  <si>
    <t>05150448N</t>
  </si>
  <si>
    <t>ANDUJAR MARTÍNEZ</t>
  </si>
  <si>
    <t>5/02/1960</t>
  </si>
  <si>
    <t>C/ San Juan de Dios, 55</t>
  </si>
  <si>
    <t>antonioandujarmartinez@yahoo.es</t>
  </si>
  <si>
    <t>07544305Y</t>
  </si>
  <si>
    <t>LÓPEZ SIMARRA</t>
  </si>
  <si>
    <t>CATALINA</t>
  </si>
  <si>
    <t>23/08/1969</t>
  </si>
  <si>
    <t xml:space="preserve">CALLE FATIMA, 2 </t>
  </si>
  <si>
    <t>05123971 P</t>
  </si>
  <si>
    <t>PARRA INIESTA</t>
  </si>
  <si>
    <t>PABLO FRANCISCO</t>
  </si>
  <si>
    <t>saulo314@gemail.com</t>
  </si>
  <si>
    <t>44381287G</t>
  </si>
  <si>
    <t xml:space="preserve">MARTÍNEZ BRAVO </t>
  </si>
  <si>
    <t>MARIANA PINEDA, 40, 3ºD</t>
  </si>
  <si>
    <t>mercechic@hotmail.com</t>
  </si>
  <si>
    <t>47058783R</t>
  </si>
  <si>
    <t xml:space="preserve">GARCÍA BRAVO </t>
  </si>
  <si>
    <t>RIOS ROSAS, 91, 2 IZQ</t>
  </si>
  <si>
    <t>soniagarb23@gmail.com</t>
  </si>
  <si>
    <t>47052403S</t>
  </si>
  <si>
    <t>Gomez Gomez</t>
  </si>
  <si>
    <t>Jose Amalio</t>
  </si>
  <si>
    <t>Av/José Prat n26 4c</t>
  </si>
  <si>
    <t>jamalio246@gmail.com</t>
  </si>
  <si>
    <t>74506866E</t>
  </si>
  <si>
    <t>07546350G</t>
  </si>
  <si>
    <t>Plaza Gimenez</t>
  </si>
  <si>
    <t>Llanos</t>
  </si>
  <si>
    <t>AVENIDA DE LA MANCHA 77 BLOQUE D PORTAL 2 3 B</t>
  </si>
  <si>
    <t>llanospj7@hotmail.com</t>
  </si>
  <si>
    <t>76721814R</t>
  </si>
  <si>
    <t>Carrajo Parada</t>
  </si>
  <si>
    <t>Avelino</t>
  </si>
  <si>
    <t>C/ Cuesta del Río, 5</t>
  </si>
  <si>
    <t>Balazote</t>
  </si>
  <si>
    <t>norickave@hotmail.com</t>
  </si>
  <si>
    <t>70731855R</t>
  </si>
  <si>
    <t>mazoteras lanuza</t>
  </si>
  <si>
    <t>pedro luis</t>
  </si>
  <si>
    <t>albarderos 1</t>
  </si>
  <si>
    <t>pelueleca@yahoo.es</t>
  </si>
  <si>
    <t>05150331X</t>
  </si>
  <si>
    <t>Collado Lopez</t>
  </si>
  <si>
    <t>22941899C</t>
  </si>
  <si>
    <t>López Sánchez</t>
  </si>
  <si>
    <t>Mª Encarnación</t>
  </si>
  <si>
    <t>Avda. Estación nº 6 3º C</t>
  </si>
  <si>
    <t>encarnals60@hotmail.com</t>
  </si>
  <si>
    <t>07562098C</t>
  </si>
  <si>
    <t>GARCIA ESCRIBANO</t>
  </si>
  <si>
    <t>M. ISABEL</t>
  </si>
  <si>
    <t>LARGA 69</t>
  </si>
  <si>
    <t>Quintanar del Rey</t>
  </si>
  <si>
    <t>isabel72garcia@hotmail.com</t>
  </si>
  <si>
    <t>770510959C</t>
  </si>
  <si>
    <t>lopez talaya</t>
  </si>
  <si>
    <t>M.JOSÉ</t>
  </si>
  <si>
    <t>larga,77</t>
  </si>
  <si>
    <t>5058160 T</t>
  </si>
  <si>
    <t>Fernandez Fernandez</t>
  </si>
  <si>
    <t>Ricardo</t>
  </si>
  <si>
    <t>Jose isbert 1, 8, A</t>
  </si>
  <si>
    <t>rifer2208@hotmail.es</t>
  </si>
  <si>
    <t>07537181N</t>
  </si>
  <si>
    <t>Alarcon Lerma</t>
  </si>
  <si>
    <t>Pedro Juan</t>
  </si>
  <si>
    <t>Paseo Circuncalacion 131</t>
  </si>
  <si>
    <t>palarcon4@yahoo.es</t>
  </si>
  <si>
    <t>05196592H</t>
  </si>
  <si>
    <t>GOMEZ POLO</t>
  </si>
  <si>
    <t>Mª JOSE</t>
  </si>
  <si>
    <t>C/ Honduras 8 Atico E</t>
  </si>
  <si>
    <t>mjpolo65@yahoo.es</t>
  </si>
  <si>
    <t>44388135k</t>
  </si>
  <si>
    <t>abellan albaladejo</t>
  </si>
  <si>
    <t>cruz norte</t>
  </si>
  <si>
    <t>44382825R</t>
  </si>
  <si>
    <t>saez castillo</t>
  </si>
  <si>
    <t>Francisco Enrique</t>
  </si>
  <si>
    <t>c/feria,47</t>
  </si>
  <si>
    <t>47058231R</t>
  </si>
  <si>
    <t>Cabezuelo García</t>
  </si>
  <si>
    <t>Julia</t>
  </si>
  <si>
    <t>Ibáñez Ibero 21, 1ºB</t>
  </si>
  <si>
    <t>juliacg_@hotmail.com</t>
  </si>
  <si>
    <t>47050653J</t>
  </si>
  <si>
    <t xml:space="preserve">Tolosa Caballero </t>
  </si>
  <si>
    <t xml:space="preserve">José Antonio </t>
  </si>
  <si>
    <t>C/Puerta de Valencia 21 1ºB</t>
  </si>
  <si>
    <t>josemanchego91@hotmail.com</t>
  </si>
  <si>
    <t>07537332W</t>
  </si>
  <si>
    <t>OJEDA FERNANDEZ</t>
  </si>
  <si>
    <t>MARIA VICTORIA</t>
  </si>
  <si>
    <t>SANTIAGO 43, 1ºE</t>
  </si>
  <si>
    <t>47396188L</t>
  </si>
  <si>
    <t>FERNANDEZ OJEDA</t>
  </si>
  <si>
    <t>44381906w</t>
  </si>
  <si>
    <t>Alarcon Gonzalez</t>
  </si>
  <si>
    <t>Carmen</t>
  </si>
  <si>
    <t>C/ Francisco Javier de Moya 44</t>
  </si>
  <si>
    <t>medusa33@hotmail.com</t>
  </si>
  <si>
    <t>70339989D</t>
  </si>
  <si>
    <t>VENTAS JIMENEZ</t>
  </si>
  <si>
    <t>CALLE CIUDAD REAL, 5 3ºE</t>
  </si>
  <si>
    <t>isma_tengo@yahoo.es</t>
  </si>
  <si>
    <t>80078508Y</t>
  </si>
  <si>
    <t>CANHOTO COMPOETE</t>
  </si>
  <si>
    <t>22658954 K</t>
  </si>
  <si>
    <t xml:space="preserve">Perez Galdon </t>
  </si>
  <si>
    <t>M. Isabel</t>
  </si>
  <si>
    <t>ispega@sescam.jccm.es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</si>
</sst>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"/>
      <name val="Calibri"/>
      <family val="2"/>
    </font>
    <font>
      <sz val="12"/>
      <color indexed="8"/>
      <name val="Times New Roman"/>
      <family val="1"/>
    </font>
    <font>
      <b/>
      <u/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0"/>
      <color theme="1"/>
      <name val="Arial Unicode MS"/>
      <family val="2"/>
    </font>
    <font>
      <b/>
      <u/>
      <sz val="14"/>
      <color rgb="FF000000"/>
      <name val="Tahoma"/>
      <family val="2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3" fillId="0" borderId="0"/>
  </cellStyleXfs>
  <cellXfs count="250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3" fillId="3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4" borderId="1" xfId="0" applyFill="1" applyBorder="1" applyProtection="1">
      <protection locked="0"/>
    </xf>
    <xf numFmtId="165" fontId="0" fillId="4" borderId="1" xfId="0" applyNumberFormat="1" applyFill="1" applyBorder="1" applyProtection="1">
      <protection locked="0"/>
    </xf>
    <xf numFmtId="0" fontId="13" fillId="3" borderId="1" xfId="0" applyFont="1" applyFill="1" applyBorder="1" applyProtection="1"/>
    <xf numFmtId="0" fontId="13" fillId="3" borderId="1" xfId="0" applyFont="1" applyFill="1" applyBorder="1" applyAlignment="1" applyProtection="1">
      <alignment horizontal="center"/>
    </xf>
    <xf numFmtId="0" fontId="0" fillId="5" borderId="2" xfId="0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165" fontId="0" fillId="0" borderId="1" xfId="0" applyNumberFormat="1" applyBorder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44" fontId="11" fillId="7" borderId="3" xfId="3" applyFont="1" applyFill="1" applyBorder="1" applyProtection="1">
      <protection hidden="1"/>
    </xf>
    <xf numFmtId="44" fontId="11" fillId="7" borderId="1" xfId="3" applyFont="1" applyFill="1" applyBorder="1" applyProtection="1">
      <protection hidden="1"/>
    </xf>
    <xf numFmtId="166" fontId="0" fillId="6" borderId="1" xfId="0" applyNumberFormat="1" applyFill="1" applyBorder="1" applyProtection="1">
      <protection hidden="1"/>
    </xf>
    <xf numFmtId="44" fontId="11" fillId="0" borderId="1" xfId="3" applyFont="1" applyBorder="1" applyProtection="1">
      <protection hidden="1"/>
    </xf>
    <xf numFmtId="0" fontId="13" fillId="0" borderId="0" xfId="0" applyFont="1" applyProtection="1"/>
    <xf numFmtId="0" fontId="14" fillId="0" borderId="0" xfId="0" applyFont="1" applyProtection="1"/>
    <xf numFmtId="0" fontId="13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13" fillId="3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center" wrapText="1"/>
    </xf>
    <xf numFmtId="0" fontId="0" fillId="3" borderId="1" xfId="0" applyFill="1" applyBorder="1" applyProtection="1"/>
    <xf numFmtId="0" fontId="13" fillId="3" borderId="2" xfId="0" applyFont="1" applyFill="1" applyBorder="1" applyProtection="1"/>
    <xf numFmtId="0" fontId="0" fillId="3" borderId="4" xfId="0" applyFill="1" applyBorder="1" applyProtection="1"/>
    <xf numFmtId="0" fontId="0" fillId="4" borderId="5" xfId="0" applyFill="1" applyBorder="1" applyProtection="1">
      <protection locked="0"/>
    </xf>
    <xf numFmtId="0" fontId="0" fillId="4" borderId="5" xfId="0" applyFill="1" applyBorder="1" applyProtection="1"/>
    <xf numFmtId="0" fontId="0" fillId="4" borderId="4" xfId="0" applyFill="1" applyBorder="1" applyProtection="1"/>
    <xf numFmtId="0" fontId="15" fillId="4" borderId="2" xfId="0" applyFont="1" applyFill="1" applyBorder="1" applyProtection="1">
      <protection locked="0"/>
    </xf>
    <xf numFmtId="0" fontId="15" fillId="4" borderId="5" xfId="0" applyFont="1" applyFill="1" applyBorder="1" applyProtection="1"/>
    <xf numFmtId="0" fontId="15" fillId="4" borderId="4" xfId="0" applyFont="1" applyFill="1" applyBorder="1" applyProtection="1"/>
    <xf numFmtId="0" fontId="13" fillId="0" borderId="2" xfId="0" applyFont="1" applyBorder="1" applyAlignment="1" applyProtection="1">
      <alignment horizontal="right"/>
    </xf>
    <xf numFmtId="0" fontId="0" fillId="4" borderId="2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/>
    <xf numFmtId="165" fontId="0" fillId="4" borderId="1" xfId="0" applyNumberFormat="1" applyFill="1" applyBorder="1" applyProtection="1">
      <protection locked="0" hidden="1"/>
    </xf>
    <xf numFmtId="165" fontId="11" fillId="6" borderId="1" xfId="3" applyNumberFormat="1" applyFont="1" applyFill="1" applyBorder="1" applyProtection="1">
      <protection hidden="1"/>
    </xf>
    <xf numFmtId="0" fontId="13" fillId="3" borderId="1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left"/>
      <protection locked="0"/>
    </xf>
    <xf numFmtId="44" fontId="11" fillId="4" borderId="1" xfId="3" applyFont="1" applyFill="1" applyBorder="1" applyProtection="1">
      <protection locked="0"/>
    </xf>
    <xf numFmtId="0" fontId="0" fillId="0" borderId="1" xfId="0" applyFill="1" applyBorder="1" applyProtection="1"/>
    <xf numFmtId="0" fontId="0" fillId="6" borderId="1" xfId="0" applyFill="1" applyBorder="1" applyProtection="1">
      <protection hidden="1"/>
    </xf>
    <xf numFmtId="0" fontId="0" fillId="0" borderId="7" xfId="0" applyFill="1" applyBorder="1" applyProtection="1"/>
    <xf numFmtId="0" fontId="0" fillId="0" borderId="5" xfId="0" applyFill="1" applyBorder="1" applyProtection="1"/>
    <xf numFmtId="0" fontId="0" fillId="0" borderId="4" xfId="0" applyFill="1" applyBorder="1" applyProtection="1"/>
    <xf numFmtId="0" fontId="0" fillId="6" borderId="4" xfId="0" applyFill="1" applyBorder="1" applyProtection="1"/>
    <xf numFmtId="0" fontId="13" fillId="0" borderId="5" xfId="0" applyFont="1" applyBorder="1" applyAlignment="1" applyProtection="1">
      <alignment horizontal="center"/>
    </xf>
    <xf numFmtId="0" fontId="16" fillId="0" borderId="0" xfId="0" applyFont="1" applyProtection="1"/>
    <xf numFmtId="0" fontId="13" fillId="0" borderId="1" xfId="0" applyFont="1" applyBorder="1" applyProtection="1"/>
    <xf numFmtId="0" fontId="17" fillId="0" borderId="0" xfId="0" applyFont="1" applyProtection="1"/>
    <xf numFmtId="0" fontId="0" fillId="0" borderId="8" xfId="0" applyBorder="1" applyProtection="1"/>
    <xf numFmtId="0" fontId="0" fillId="7" borderId="2" xfId="0" applyFill="1" applyBorder="1" applyProtection="1"/>
    <xf numFmtId="0" fontId="0" fillId="7" borderId="5" xfId="0" applyFill="1" applyBorder="1" applyProtection="1"/>
    <xf numFmtId="0" fontId="0" fillId="7" borderId="4" xfId="0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1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6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6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8" xfId="0" applyNumberFormat="1" applyBorder="1" applyProtection="1">
      <protection hidden="1"/>
    </xf>
    <xf numFmtId="0" fontId="13" fillId="8" borderId="0" xfId="0" applyFont="1" applyFill="1" applyProtection="1"/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3" borderId="3" xfId="0" applyFont="1" applyFill="1" applyBorder="1" applyProtection="1"/>
    <xf numFmtId="44" fontId="11" fillId="0" borderId="1" xfId="3" applyFont="1" applyBorder="1" applyProtection="1">
      <protection hidden="1"/>
    </xf>
    <xf numFmtId="44" fontId="11" fillId="0" borderId="3" xfId="3" applyFont="1" applyBorder="1" applyProtection="1">
      <protection hidden="1"/>
    </xf>
    <xf numFmtId="44" fontId="11" fillId="0" borderId="4" xfId="3" applyFont="1" applyBorder="1" applyProtection="1">
      <protection hidden="1"/>
    </xf>
    <xf numFmtId="44" fontId="0" fillId="10" borderId="1" xfId="0" applyNumberFormat="1" applyFill="1" applyBorder="1" applyProtection="1">
      <protection hidden="1"/>
    </xf>
    <xf numFmtId="44" fontId="11" fillId="11" borderId="1" xfId="3" applyFont="1" applyFill="1" applyBorder="1" applyProtection="1">
      <protection hidden="1"/>
    </xf>
    <xf numFmtId="0" fontId="0" fillId="3" borderId="2" xfId="0" applyFill="1" applyBorder="1" applyProtection="1"/>
    <xf numFmtId="0" fontId="0" fillId="3" borderId="5" xfId="0" applyFill="1" applyBorder="1" applyProtection="1"/>
    <xf numFmtId="44" fontId="13" fillId="3" borderId="4" xfId="0" applyNumberFormat="1" applyFont="1" applyFill="1" applyBorder="1" applyProtection="1">
      <protection hidden="1"/>
    </xf>
    <xf numFmtId="0" fontId="0" fillId="4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11" fillId="0" borderId="1" xfId="2" applyFont="1" applyBorder="1" applyProtection="1">
      <protection hidden="1"/>
    </xf>
    <xf numFmtId="0" fontId="13" fillId="3" borderId="1" xfId="0" applyFont="1" applyFill="1" applyBorder="1" applyAlignment="1" applyProtection="1">
      <alignment horizontal="center"/>
    </xf>
    <xf numFmtId="0" fontId="0" fillId="3" borderId="23" xfId="0" applyFill="1" applyBorder="1" applyProtection="1"/>
    <xf numFmtId="0" fontId="0" fillId="0" borderId="0" xfId="0" applyFill="1" applyBorder="1" applyProtection="1"/>
    <xf numFmtId="0" fontId="13" fillId="3" borderId="23" xfId="0" applyFont="1" applyFill="1" applyBorder="1" applyAlignment="1" applyProtection="1">
      <alignment horizontal="center"/>
    </xf>
    <xf numFmtId="0" fontId="19" fillId="12" borderId="24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 wrapText="1"/>
    </xf>
    <xf numFmtId="0" fontId="19" fillId="12" borderId="25" xfId="0" applyFont="1" applyFill="1" applyBorder="1" applyAlignment="1">
      <alignment horizontal="center" vertical="center"/>
    </xf>
    <xf numFmtId="0" fontId="0" fillId="4" borderId="23" xfId="0" applyFill="1" applyBorder="1" applyProtection="1">
      <protection locked="0"/>
    </xf>
    <xf numFmtId="44" fontId="0" fillId="7" borderId="23" xfId="0" applyNumberFormat="1" applyFill="1" applyBorder="1" applyProtection="1">
      <protection hidden="1"/>
    </xf>
    <xf numFmtId="0" fontId="19" fillId="12" borderId="25" xfId="0" applyFont="1" applyFill="1" applyBorder="1" applyAlignment="1">
      <alignment horizontal="center" wrapText="1"/>
    </xf>
    <xf numFmtId="167" fontId="0" fillId="0" borderId="1" xfId="0" applyNumberFormat="1" applyBorder="1" applyProtection="1">
      <protection hidden="1"/>
    </xf>
    <xf numFmtId="0" fontId="19" fillId="12" borderId="0" xfId="0" applyFont="1" applyFill="1" applyBorder="1" applyAlignment="1" applyProtection="1">
      <alignment horizontal="center" vertical="center"/>
    </xf>
    <xf numFmtId="0" fontId="19" fillId="12" borderId="0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Protection="1"/>
    <xf numFmtId="0" fontId="13" fillId="3" borderId="1" xfId="0" applyFont="1" applyFill="1" applyBorder="1" applyAlignment="1" applyProtection="1">
      <alignment horizontal="left"/>
    </xf>
    <xf numFmtId="9" fontId="0" fillId="0" borderId="4" xfId="0" applyNumberFormat="1" applyBorder="1" applyProtection="1"/>
    <xf numFmtId="0" fontId="2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7" borderId="1" xfId="0" applyNumberFormat="1" applyFill="1" applyBorder="1" applyProtection="1">
      <protection hidden="1"/>
    </xf>
    <xf numFmtId="167" fontId="0" fillId="7" borderId="1" xfId="0" applyNumberFormat="1" applyFont="1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Protection="1">
      <protection locked="0"/>
    </xf>
    <xf numFmtId="0" fontId="15" fillId="0" borderId="1" xfId="0" applyFont="1" applyBorder="1" applyProtection="1">
      <protection hidden="1"/>
    </xf>
    <xf numFmtId="0" fontId="15" fillId="0" borderId="1" xfId="0" applyFont="1" applyBorder="1" applyAlignment="1" applyProtection="1">
      <alignment horizontal="center"/>
      <protection hidden="1"/>
    </xf>
    <xf numFmtId="167" fontId="15" fillId="0" borderId="1" xfId="0" applyNumberFormat="1" applyFont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Protection="1"/>
    <xf numFmtId="14" fontId="0" fillId="0" borderId="0" xfId="0" applyNumberFormat="1"/>
    <xf numFmtId="14" fontId="0" fillId="0" borderId="1" xfId="0" applyNumberFormat="1" applyBorder="1"/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/>
    </xf>
    <xf numFmtId="0" fontId="0" fillId="13" borderId="1" xfId="0" applyFill="1" applyBorder="1"/>
    <xf numFmtId="14" fontId="0" fillId="13" borderId="1" xfId="0" applyNumberFormat="1" applyFill="1" applyBorder="1"/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/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0" fontId="21" fillId="0" borderId="0" xfId="0" applyFont="1" applyAlignment="1">
      <alignment vertical="center"/>
    </xf>
    <xf numFmtId="0" fontId="0" fillId="15" borderId="0" xfId="0" applyFill="1"/>
    <xf numFmtId="0" fontId="22" fillId="15" borderId="0" xfId="0" applyFont="1" applyFill="1"/>
    <xf numFmtId="0" fontId="13" fillId="0" borderId="0" xfId="0" applyFont="1"/>
    <xf numFmtId="0" fontId="0" fillId="16" borderId="0" xfId="0" applyFill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12" fillId="0" borderId="0" xfId="1"/>
    <xf numFmtId="0" fontId="27" fillId="7" borderId="0" xfId="0" applyFont="1" applyFill="1" applyAlignment="1">
      <alignment vertical="center"/>
    </xf>
    <xf numFmtId="14" fontId="15" fillId="0" borderId="1" xfId="0" applyNumberFormat="1" applyFont="1" applyBorder="1" applyProtection="1">
      <protection hidden="1"/>
    </xf>
    <xf numFmtId="49" fontId="0" fillId="4" borderId="5" xfId="0" applyNumberFormat="1" applyFill="1" applyBorder="1" applyProtection="1">
      <protection locked="0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13" borderId="0" xfId="0" applyFill="1"/>
    <xf numFmtId="0" fontId="0" fillId="13" borderId="1" xfId="0" applyFont="1" applyFill="1" applyBorder="1"/>
    <xf numFmtId="14" fontId="0" fillId="13" borderId="1" xfId="0" applyNumberFormat="1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44" fontId="11" fillId="0" borderId="0" xfId="3" applyFont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13" fillId="3" borderId="1" xfId="0" applyFont="1" applyFill="1" applyBorder="1" applyAlignment="1" applyProtection="1">
      <alignment horizontal="center"/>
    </xf>
    <xf numFmtId="0" fontId="2" fillId="1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7" fontId="0" fillId="0" borderId="25" xfId="0" applyNumberFormat="1" applyFont="1" applyBorder="1" applyProtection="1">
      <protection locked="0" hidden="1"/>
    </xf>
    <xf numFmtId="0" fontId="0" fillId="9" borderId="0" xfId="0" applyFill="1" applyProtection="1"/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wrapText="1"/>
    </xf>
    <xf numFmtId="0" fontId="0" fillId="14" borderId="0" xfId="0" applyFill="1" applyProtection="1"/>
    <xf numFmtId="0" fontId="0" fillId="10" borderId="0" xfId="0" applyFill="1" applyProtection="1"/>
    <xf numFmtId="0" fontId="19" fillId="12" borderId="24" xfId="0" applyFont="1" applyFill="1" applyBorder="1" applyAlignment="1" applyProtection="1">
      <alignment horizontal="center" vertical="center"/>
    </xf>
    <xf numFmtId="0" fontId="19" fillId="12" borderId="25" xfId="0" applyFont="1" applyFill="1" applyBorder="1" applyAlignment="1" applyProtection="1">
      <alignment horizontal="center" vertical="center" wrapText="1"/>
    </xf>
    <xf numFmtId="0" fontId="19" fillId="12" borderId="25" xfId="0" applyFont="1" applyFill="1" applyBorder="1" applyAlignment="1" applyProtection="1">
      <alignment horizontal="center" vertical="center"/>
    </xf>
    <xf numFmtId="0" fontId="19" fillId="12" borderId="25" xfId="0" applyFont="1" applyFill="1" applyBorder="1" applyAlignment="1" applyProtection="1">
      <alignment horizontal="center" wrapText="1"/>
    </xf>
    <xf numFmtId="0" fontId="19" fillId="12" borderId="26" xfId="0" applyFont="1" applyFill="1" applyBorder="1" applyAlignment="1" applyProtection="1">
      <alignment horizontal="center" vertical="center"/>
    </xf>
    <xf numFmtId="0" fontId="0" fillId="0" borderId="24" xfId="0" applyFont="1" applyBorder="1" applyProtection="1"/>
    <xf numFmtId="0" fontId="20" fillId="0" borderId="25" xfId="0" applyFont="1" applyBorder="1" applyAlignment="1" applyProtection="1">
      <alignment horizontal="center" vertical="center"/>
    </xf>
    <xf numFmtId="0" fontId="0" fillId="0" borderId="25" xfId="0" applyFont="1" applyBorder="1" applyProtection="1"/>
    <xf numFmtId="14" fontId="0" fillId="0" borderId="25" xfId="0" applyNumberFormat="1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49" fontId="0" fillId="0" borderId="25" xfId="0" applyNumberFormat="1" applyFont="1" applyBorder="1" applyAlignment="1" applyProtection="1">
      <alignment horizontal="center"/>
    </xf>
    <xf numFmtId="0" fontId="0" fillId="0" borderId="26" xfId="0" applyFont="1" applyBorder="1" applyProtection="1"/>
    <xf numFmtId="0" fontId="0" fillId="0" borderId="25" xfId="0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167" fontId="0" fillId="0" borderId="0" xfId="0" applyNumberFormat="1" applyProtection="1">
      <protection locked="0" hidden="1"/>
    </xf>
    <xf numFmtId="0" fontId="29" fillId="7" borderId="0" xfId="0" applyFont="1" applyFill="1" applyAlignment="1">
      <alignment horizontal="center" vertical="center"/>
    </xf>
    <xf numFmtId="0" fontId="13" fillId="3" borderId="1" xfId="0" applyFont="1" applyFill="1" applyBorder="1" applyAlignment="1" applyProtection="1">
      <alignment horizontal="center"/>
    </xf>
    <xf numFmtId="0" fontId="13" fillId="16" borderId="0" xfId="0" applyFont="1" applyFill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0" fillId="16" borderId="0" xfId="0" applyFill="1" applyAlignment="1" applyProtection="1">
      <alignment horizontal="center"/>
    </xf>
    <xf numFmtId="0" fontId="30" fillId="0" borderId="27" xfId="0" applyFont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0" fillId="10" borderId="12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1" borderId="9" xfId="0" applyFill="1" applyBorder="1" applyAlignment="1" applyProtection="1">
      <alignment horizontal="center"/>
    </xf>
    <xf numFmtId="0" fontId="0" fillId="11" borderId="14" xfId="0" applyFill="1" applyBorder="1" applyAlignment="1" applyProtection="1">
      <alignment horizontal="center"/>
    </xf>
    <xf numFmtId="0" fontId="0" fillId="11" borderId="10" xfId="0" applyFill="1" applyBorder="1" applyAlignment="1" applyProtection="1">
      <alignment horizontal="center"/>
    </xf>
    <xf numFmtId="0" fontId="31" fillId="8" borderId="0" xfId="0" applyFont="1" applyFill="1" applyAlignment="1" applyProtection="1">
      <alignment horizontal="center"/>
    </xf>
    <xf numFmtId="0" fontId="0" fillId="0" borderId="24" xfId="0" applyFont="1" applyBorder="1"/>
    <xf numFmtId="0" fontId="20" fillId="0" borderId="25" xfId="0" applyFont="1" applyBorder="1" applyAlignment="1">
      <alignment horizontal="center" vertical="center"/>
    </xf>
    <xf numFmtId="0" fontId="0" fillId="0" borderId="25" xfId="0" applyFont="1" applyBorder="1"/>
    <xf numFmtId="14" fontId="0" fillId="0" borderId="25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26" xfId="0" applyFont="1" applyBorder="1"/>
    <xf numFmtId="0" fontId="0" fillId="0" borderId="25" xfId="0" applyFont="1" applyBorder="1" applyAlignment="1">
      <alignment horizontal="center" vertical="center"/>
    </xf>
    <xf numFmtId="0" fontId="0" fillId="0" borderId="28" xfId="0" applyFont="1" applyBorder="1" applyAlignment="1">
      <alignment wrapText="1"/>
    </xf>
    <xf numFmtId="14" fontId="0" fillId="0" borderId="28" xfId="0" applyNumberFormat="1" applyFont="1" applyBorder="1" applyAlignment="1">
      <alignment horizontal="right" wrapText="1"/>
    </xf>
    <xf numFmtId="0" fontId="0" fillId="0" borderId="28" xfId="0" applyFont="1" applyBorder="1" applyAlignment="1">
      <alignment horizontal="right" wrapText="1"/>
    </xf>
    <xf numFmtId="0" fontId="0" fillId="0" borderId="28" xfId="0" applyFont="1" applyBorder="1" applyAlignment="1"/>
    <xf numFmtId="0" fontId="32" fillId="0" borderId="25" xfId="0" applyFont="1" applyBorder="1"/>
    <xf numFmtId="14" fontId="32" fillId="0" borderId="25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14" fontId="2" fillId="0" borderId="1" xfId="0" applyNumberFormat="1" applyFont="1" applyBorder="1" applyAlignment="1">
      <alignment horizontal="right"/>
    </xf>
    <xf numFmtId="0" fontId="34" fillId="0" borderId="29" xfId="4" applyNumberFormat="1" applyFont="1" applyBorder="1" applyAlignment="1">
      <alignment horizontal="right" wrapText="1"/>
    </xf>
    <xf numFmtId="0" fontId="2" fillId="0" borderId="25" xfId="0" applyFont="1" applyBorder="1" applyAlignment="1"/>
    <xf numFmtId="14" fontId="2" fillId="0" borderId="25" xfId="0" applyNumberFormat="1" applyFont="1" applyBorder="1" applyAlignment="1">
      <alignment horizontal="left"/>
    </xf>
    <xf numFmtId="0" fontId="35" fillId="0" borderId="25" xfId="0" applyFont="1" applyBorder="1"/>
    <xf numFmtId="14" fontId="35" fillId="0" borderId="25" xfId="0" applyNumberFormat="1" applyFont="1" applyBorder="1"/>
    <xf numFmtId="0" fontId="32" fillId="0" borderId="28" xfId="0" applyFont="1" applyBorder="1" applyAlignment="1">
      <alignment wrapText="1"/>
    </xf>
    <xf numFmtId="14" fontId="32" fillId="0" borderId="28" xfId="0" applyNumberFormat="1" applyFont="1" applyBorder="1" applyAlignment="1">
      <alignment horizontal="right" wrapText="1"/>
    </xf>
    <xf numFmtId="0" fontId="32" fillId="0" borderId="28" xfId="0" applyFont="1" applyBorder="1" applyAlignment="1">
      <alignment horizontal="right" wrapText="1"/>
    </xf>
  </cellXfs>
  <cellStyles count="5">
    <cellStyle name="Hipervínculo" xfId="1" builtinId="8"/>
    <cellStyle name="Millares" xfId="2" builtinId="3"/>
    <cellStyle name="Moneda" xfId="3" builtinId="4"/>
    <cellStyle name="Normal" xfId="0" builtinId="0"/>
    <cellStyle name="Normal_Listado Participantes" xfId="4"/>
  </cellStyles>
  <dxfs count="30"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19" formatCode="dd/mm/yyyy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67" formatCode="#,##0.00\ &quot;€&quot;"/>
      <protection locked="0" hidden="1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protection locked="1"/>
    </dxf>
    <dxf>
      <protection locked="1"/>
    </dxf>
    <dxf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ividades%20CEA%202015/Proyecto%20Puig%20Camp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Proyecto_Actividad"/>
      <sheetName val="Datos_Monitores"/>
      <sheetName val="Listado Participantes"/>
      <sheetName val="Reporte_Actividad"/>
      <sheetName val="Rutas"/>
      <sheetName val="Organizadores"/>
      <sheetName val="Autobuses"/>
      <sheetName val="Fechas"/>
      <sheetName val="Socios_Numero"/>
      <sheetName val="Licencias_2013"/>
      <sheetName val="ListadoParticipantes"/>
      <sheetName val="No_Admitidos"/>
    </sheetNames>
    <sheetDataSet>
      <sheetData sheetId="0"/>
      <sheetData sheetId="1">
        <row r="14">
          <cell r="G14">
            <v>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DNI</v>
          </cell>
        </row>
      </sheetData>
      <sheetData sheetId="10"/>
      <sheetData sheetId="11">
        <row r="3">
          <cell r="B3" t="str">
            <v>074485179R</v>
          </cell>
          <cell r="C3" t="str">
            <v>Moreno Romero</v>
          </cell>
          <cell r="D3" t="str">
            <v xml:space="preserve">Marino </v>
          </cell>
          <cell r="E3">
            <v>18629</v>
          </cell>
          <cell r="F3">
            <v>967523719</v>
          </cell>
          <cell r="G3" t="str">
            <v>Pza. Constitución, 8 - 3º B</v>
          </cell>
          <cell r="H3" t="str">
            <v>02001</v>
          </cell>
          <cell r="I3" t="str">
            <v>Albacete</v>
          </cell>
          <cell r="J3" t="str">
            <v>Albacete</v>
          </cell>
          <cell r="K3" t="str">
            <v>miriopar@gmail.com</v>
          </cell>
        </row>
        <row r="4">
          <cell r="B4" t="str">
            <v>05116194M</v>
          </cell>
          <cell r="C4" t="str">
            <v>Aparicio  Albujer</v>
          </cell>
          <cell r="D4" t="str">
            <v xml:space="preserve">Jesús </v>
          </cell>
          <cell r="E4">
            <v>18905</v>
          </cell>
          <cell r="F4"/>
          <cell r="G4" t="str">
            <v>San Carlos, 2</v>
          </cell>
          <cell r="H4" t="str">
            <v>02004</v>
          </cell>
          <cell r="I4" t="str">
            <v>Albacete</v>
          </cell>
          <cell r="J4" t="str">
            <v>Albacete</v>
          </cell>
          <cell r="K4" t="str">
            <v>japara@hotmail.com</v>
          </cell>
        </row>
        <row r="5">
          <cell r="B5" t="str">
            <v>05120787K</v>
          </cell>
          <cell r="C5" t="str">
            <v>Velasco Blázquez</v>
          </cell>
          <cell r="D5" t="str">
            <v>Juan Miguel</v>
          </cell>
          <cell r="E5">
            <v>19979</v>
          </cell>
          <cell r="F5">
            <v>967228103</v>
          </cell>
          <cell r="G5" t="str">
            <v>Pasaje Nicolau, 14</v>
          </cell>
          <cell r="H5" t="str">
            <v>02006</v>
          </cell>
          <cell r="I5" t="str">
            <v>Albacete</v>
          </cell>
          <cell r="J5" t="str">
            <v>Albacete</v>
          </cell>
          <cell r="K5" t="str">
            <v>velasco127@yahoo.es</v>
          </cell>
        </row>
        <row r="6">
          <cell r="B6" t="str">
            <v>05135849H</v>
          </cell>
          <cell r="C6" t="str">
            <v>Villar Villoldo</v>
          </cell>
          <cell r="D6" t="str">
            <v xml:space="preserve">José </v>
          </cell>
          <cell r="E6">
            <v>21007</v>
          </cell>
          <cell r="F6">
            <v>636808388</v>
          </cell>
          <cell r="G6" t="str">
            <v>Melchor de Macanaz, 1 - 2º C</v>
          </cell>
          <cell r="H6" t="str">
            <v>02005</v>
          </cell>
          <cell r="I6" t="str">
            <v>Albacete</v>
          </cell>
          <cell r="J6" t="str">
            <v>Albacete</v>
          </cell>
          <cell r="K6" t="str">
            <v>j.villar@ono.com</v>
          </cell>
        </row>
        <row r="7">
          <cell r="B7" t="str">
            <v>51862835C</v>
          </cell>
          <cell r="C7" t="str">
            <v>Bonilla Cutanda</v>
          </cell>
          <cell r="D7" t="str">
            <v>Marcos</v>
          </cell>
          <cell r="E7">
            <v>20253</v>
          </cell>
          <cell r="F7">
            <v>967232482</v>
          </cell>
          <cell r="G7" t="str">
            <v>Cáceres, 34 - 4º B</v>
          </cell>
          <cell r="H7" t="str">
            <v>02006</v>
          </cell>
          <cell r="I7" t="str">
            <v>Albacete</v>
          </cell>
          <cell r="J7" t="str">
            <v>Albacete</v>
          </cell>
          <cell r="K7" t="str">
            <v>marcobotanda@hotmail.com</v>
          </cell>
        </row>
        <row r="8">
          <cell r="B8" t="str">
            <v>05125612Q</v>
          </cell>
          <cell r="C8" t="str">
            <v>Moyano Ibañez</v>
          </cell>
          <cell r="D8" t="str">
            <v>Juan</v>
          </cell>
          <cell r="E8"/>
          <cell r="F8">
            <v>967232506</v>
          </cell>
          <cell r="G8" t="str">
            <v>Pza. de la Mancha, 10 - 5º</v>
          </cell>
          <cell r="H8" t="str">
            <v>02001</v>
          </cell>
          <cell r="I8" t="str">
            <v>Albacete</v>
          </cell>
          <cell r="J8" t="str">
            <v>Albacete</v>
          </cell>
          <cell r="K8" t="str">
            <v>juanmoyano@xasa.com</v>
          </cell>
        </row>
        <row r="9">
          <cell r="B9" t="str">
            <v>05148699B</v>
          </cell>
          <cell r="C9" t="str">
            <v>Jiménez Mejías</v>
          </cell>
          <cell r="D9" t="str">
            <v xml:space="preserve">Jesús </v>
          </cell>
          <cell r="E9">
            <v>20811</v>
          </cell>
          <cell r="F9">
            <v>967224969</v>
          </cell>
          <cell r="G9" t="str">
            <v>Santa Quiteria, 23 - 3º D</v>
          </cell>
          <cell r="H9" t="str">
            <v>02003</v>
          </cell>
          <cell r="I9" t="str">
            <v>Albacete</v>
          </cell>
          <cell r="J9" t="str">
            <v>Albacete</v>
          </cell>
          <cell r="K9" t="str">
            <v>jjmflecha@ono.com</v>
          </cell>
        </row>
        <row r="10">
          <cell r="B10" t="str">
            <v>07550921K</v>
          </cell>
          <cell r="C10" t="str">
            <v>Pérez González</v>
          </cell>
          <cell r="D10" t="str">
            <v xml:space="preserve">Ramón </v>
          </cell>
          <cell r="E10">
            <v>24111</v>
          </cell>
          <cell r="F10">
            <v>658265207</v>
          </cell>
          <cell r="G10" t="str">
            <v>Murillo, 22 - 3º A</v>
          </cell>
          <cell r="H10" t="str">
            <v>02005</v>
          </cell>
          <cell r="I10" t="str">
            <v>Albacete</v>
          </cell>
          <cell r="J10" t="str">
            <v>Albacete</v>
          </cell>
          <cell r="K10" t="str">
            <v>ramonpg@ono.com</v>
          </cell>
        </row>
        <row r="11">
          <cell r="B11" t="str">
            <v>05193959F</v>
          </cell>
          <cell r="C11" t="str">
            <v>Simarro Galdón</v>
          </cell>
          <cell r="D11" t="str">
            <v xml:space="preserve">Avelino </v>
          </cell>
          <cell r="E11"/>
          <cell r="F11"/>
          <cell r="G11" t="str">
            <v>Pza. de la Catedral, 3 -1º</v>
          </cell>
          <cell r="H11" t="str">
            <v>02001</v>
          </cell>
          <cell r="I11" t="str">
            <v>Albacete</v>
          </cell>
          <cell r="J11" t="str">
            <v>Albacete</v>
          </cell>
          <cell r="K11"/>
        </row>
        <row r="12">
          <cell r="B12" t="str">
            <v>05100511P</v>
          </cell>
          <cell r="C12" t="str">
            <v>Hernández Martínez</v>
          </cell>
          <cell r="D12" t="str">
            <v>Sigfredo</v>
          </cell>
          <cell r="E12">
            <v>18278</v>
          </cell>
          <cell r="F12">
            <v>967231327</v>
          </cell>
          <cell r="G12" t="str">
            <v>Pza. de la Mancha, 11 - 4º Z</v>
          </cell>
          <cell r="H12" t="str">
            <v>02001</v>
          </cell>
          <cell r="I12" t="str">
            <v>Albacete</v>
          </cell>
          <cell r="J12" t="str">
            <v>Albacete</v>
          </cell>
          <cell r="K12"/>
        </row>
        <row r="13">
          <cell r="B13" t="str">
            <v>07538050F</v>
          </cell>
          <cell r="C13" t="str">
            <v>Prados Garrido</v>
          </cell>
          <cell r="D13" t="str">
            <v xml:space="preserve">Ramón </v>
          </cell>
          <cell r="E13">
            <v>24587</v>
          </cell>
          <cell r="F13">
            <v>600921946</v>
          </cell>
          <cell r="G13" t="str">
            <v>Profesor Macedonio Jiménez, 18</v>
          </cell>
          <cell r="H13" t="str">
            <v>02004</v>
          </cell>
          <cell r="I13" t="str">
            <v>Albacete</v>
          </cell>
          <cell r="J13" t="str">
            <v>Albacete</v>
          </cell>
          <cell r="K13" t="str">
            <v>paralelo.ramon@gmail.com</v>
          </cell>
        </row>
        <row r="14">
          <cell r="B14" t="str">
            <v>44385361F</v>
          </cell>
          <cell r="C14" t="str">
            <v>García González</v>
          </cell>
          <cell r="D14" t="str">
            <v>Alfonso José</v>
          </cell>
          <cell r="E14">
            <v>27487</v>
          </cell>
          <cell r="F14">
            <v>967215693</v>
          </cell>
          <cell r="G14" t="str">
            <v>León, 20 - 2º</v>
          </cell>
          <cell r="H14" t="str">
            <v>02001</v>
          </cell>
          <cell r="I14" t="str">
            <v>Albacete</v>
          </cell>
          <cell r="J14" t="str">
            <v>Albacete</v>
          </cell>
          <cell r="K14" t="str">
            <v>alfonso.garcia@dipualba.es</v>
          </cell>
        </row>
        <row r="15">
          <cell r="B15" t="str">
            <v>05112188R</v>
          </cell>
          <cell r="C15" t="str">
            <v>Córcoles Rodríguez</v>
          </cell>
          <cell r="D15" t="str">
            <v>María</v>
          </cell>
          <cell r="E15">
            <v>18904</v>
          </cell>
          <cell r="F15">
            <v>967239461</v>
          </cell>
          <cell r="G15" t="str">
            <v>Juan de Austria, 3 - 5º</v>
          </cell>
          <cell r="H15" t="str">
            <v>02004</v>
          </cell>
          <cell r="I15" t="str">
            <v>Albacete</v>
          </cell>
          <cell r="J15" t="str">
            <v>Albacete</v>
          </cell>
          <cell r="K15"/>
        </row>
        <row r="16">
          <cell r="B16" t="str">
            <v>05081866Q</v>
          </cell>
          <cell r="C16" t="str">
            <v>Sidera Leal</v>
          </cell>
          <cell r="D16" t="str">
            <v>Juan Manuel</v>
          </cell>
          <cell r="E16">
            <v>16424</v>
          </cell>
          <cell r="F16">
            <v>967312258</v>
          </cell>
          <cell r="G16" t="str">
            <v>Torres Quevedo, 37 - 4ºA</v>
          </cell>
          <cell r="H16" t="str">
            <v>02003</v>
          </cell>
          <cell r="I16" t="str">
            <v>Albacete</v>
          </cell>
          <cell r="J16" t="str">
            <v>Albacete</v>
          </cell>
          <cell r="K16"/>
        </row>
        <row r="17">
          <cell r="B17" t="str">
            <v>05158274H</v>
          </cell>
          <cell r="C17" t="str">
            <v>Cascales Segura</v>
          </cell>
          <cell r="D17" t="str">
            <v>Pedro</v>
          </cell>
          <cell r="E17">
            <v>28050</v>
          </cell>
          <cell r="F17">
            <v>967240792</v>
          </cell>
          <cell r="G17" t="str">
            <v>Santa Gema, 10</v>
          </cell>
          <cell r="H17" t="str">
            <v>02001</v>
          </cell>
          <cell r="I17" t="str">
            <v>Aguas Nuevas</v>
          </cell>
          <cell r="J17" t="str">
            <v>Albacete</v>
          </cell>
          <cell r="K17" t="str">
            <v>carpin100@yahoo.es</v>
          </cell>
        </row>
        <row r="18">
          <cell r="B18" t="str">
            <v>24110325T</v>
          </cell>
          <cell r="C18" t="str">
            <v>Martínez Alarcos</v>
          </cell>
          <cell r="D18" t="str">
            <v>Eduardo</v>
          </cell>
          <cell r="E18">
            <v>20030</v>
          </cell>
          <cell r="F18">
            <v>967227183</v>
          </cell>
          <cell r="G18" t="str">
            <v>Historia, 8</v>
          </cell>
          <cell r="H18" t="str">
            <v>02006</v>
          </cell>
          <cell r="I18" t="str">
            <v>Albacete</v>
          </cell>
          <cell r="J18" t="str">
            <v>Albacete</v>
          </cell>
          <cell r="K18" t="str">
            <v>cmalarcos@telefonica.net</v>
          </cell>
        </row>
        <row r="19">
          <cell r="B19" t="str">
            <v>05158744M</v>
          </cell>
          <cell r="C19" t="str">
            <v>González Montero</v>
          </cell>
          <cell r="D19" t="str">
            <v>Gerardo</v>
          </cell>
          <cell r="E19">
            <v>22414</v>
          </cell>
          <cell r="F19">
            <v>636243596</v>
          </cell>
          <cell r="G19" t="str">
            <v>Historia, 40</v>
          </cell>
          <cell r="H19" t="str">
            <v>02006</v>
          </cell>
          <cell r="I19" t="str">
            <v>Albacete</v>
          </cell>
          <cell r="J19" t="str">
            <v>Albacete</v>
          </cell>
          <cell r="K19" t="str">
            <v>descuernapadrastros@gmail.com</v>
          </cell>
        </row>
        <row r="20">
          <cell r="B20" t="str">
            <v>05127598R</v>
          </cell>
          <cell r="C20" t="str">
            <v>Moreno Gómez</v>
          </cell>
          <cell r="D20" t="str">
            <v>José Antonio</v>
          </cell>
          <cell r="E20">
            <v>20815</v>
          </cell>
          <cell r="F20">
            <v>617737665</v>
          </cell>
          <cell r="G20" t="str">
            <v>Juan de Toledo, 26 - 3º Izda</v>
          </cell>
          <cell r="H20" t="str">
            <v>02005</v>
          </cell>
          <cell r="I20" t="str">
            <v>Albacete</v>
          </cell>
          <cell r="J20" t="str">
            <v>Albacete</v>
          </cell>
          <cell r="K20" t="str">
            <v>gamonita@ono.com</v>
          </cell>
        </row>
        <row r="21">
          <cell r="B21" t="str">
            <v>04577195B</v>
          </cell>
          <cell r="C21" t="str">
            <v>López Arce</v>
          </cell>
          <cell r="D21" t="str">
            <v>Dulcinea</v>
          </cell>
          <cell r="E21">
            <v>23993</v>
          </cell>
          <cell r="F21">
            <v>625335677</v>
          </cell>
          <cell r="G21" t="str">
            <v>Santa Quiteria, 9 - 2º B</v>
          </cell>
          <cell r="H21" t="str">
            <v>02002</v>
          </cell>
          <cell r="I21" t="str">
            <v>Albacete</v>
          </cell>
          <cell r="J21" t="str">
            <v>Albacete</v>
          </cell>
          <cell r="K21" t="str">
            <v>lopez.arce@ono.com</v>
          </cell>
        </row>
        <row r="22">
          <cell r="B22" t="str">
            <v>05130667B</v>
          </cell>
          <cell r="C22" t="str">
            <v>Soriano Peralta</v>
          </cell>
          <cell r="D22" t="str">
            <v>José</v>
          </cell>
          <cell r="E22">
            <v>20730</v>
          </cell>
          <cell r="F22">
            <v>629971819</v>
          </cell>
          <cell r="G22" t="str">
            <v>Pérez Galdos, 60 - 2ª</v>
          </cell>
          <cell r="H22" t="str">
            <v>02004</v>
          </cell>
          <cell r="I22" t="str">
            <v>Albacete</v>
          </cell>
          <cell r="J22" t="str">
            <v>Albacete</v>
          </cell>
          <cell r="K22" t="str">
            <v>josope56@hotmail.com</v>
          </cell>
        </row>
        <row r="23">
          <cell r="B23" t="str">
            <v>05192720X</v>
          </cell>
          <cell r="C23" t="str">
            <v>Martínez Tendero</v>
          </cell>
          <cell r="D23" t="str">
            <v>Manuel</v>
          </cell>
          <cell r="E23">
            <v>23714</v>
          </cell>
          <cell r="F23">
            <v>699508043</v>
          </cell>
          <cell r="G23" t="str">
            <v>Avda. Ramón y Cajal, 21 - 1º</v>
          </cell>
          <cell r="H23" t="str">
            <v>02005</v>
          </cell>
          <cell r="I23" t="str">
            <v>Albacete</v>
          </cell>
          <cell r="J23" t="str">
            <v>Albacete</v>
          </cell>
          <cell r="K23" t="str">
            <v>cafemar.martinez@gmail.com</v>
          </cell>
        </row>
        <row r="24">
          <cell r="B24" t="str">
            <v>07551213D</v>
          </cell>
          <cell r="C24" t="str">
            <v>Riscos Sánchez</v>
          </cell>
          <cell r="D24" t="str">
            <v>Mª. Angeles</v>
          </cell>
          <cell r="E24">
            <v>25497</v>
          </cell>
          <cell r="F24">
            <v>967240020</v>
          </cell>
          <cell r="G24" t="str">
            <v>Logroño, 14 - Bajo B</v>
          </cell>
          <cell r="H24" t="str">
            <v>02001</v>
          </cell>
          <cell r="I24" t="str">
            <v>Albacete</v>
          </cell>
          <cell r="J24" t="str">
            <v>Albacete</v>
          </cell>
          <cell r="K24"/>
        </row>
        <row r="25">
          <cell r="B25" t="str">
            <v>74493817Z</v>
          </cell>
          <cell r="C25" t="str">
            <v>Arnedo García</v>
          </cell>
          <cell r="D25" t="str">
            <v>Cecilia</v>
          </cell>
          <cell r="E25">
            <v>20595</v>
          </cell>
          <cell r="F25">
            <v>967226140</v>
          </cell>
          <cell r="G25" t="str">
            <v>Antonio Machado, 7 -5º</v>
          </cell>
          <cell r="H25" t="str">
            <v>02003</v>
          </cell>
          <cell r="I25" t="str">
            <v>Albacete</v>
          </cell>
          <cell r="J25" t="str">
            <v>Albacete</v>
          </cell>
          <cell r="K25"/>
        </row>
        <row r="26">
          <cell r="B26" t="str">
            <v>05139041J</v>
          </cell>
          <cell r="C26" t="str">
            <v>Encinas Sánchez</v>
          </cell>
          <cell r="D26" t="str">
            <v>Lorenzo</v>
          </cell>
          <cell r="E26">
            <v>23097</v>
          </cell>
          <cell r="F26">
            <v>654300234</v>
          </cell>
          <cell r="G26" t="str">
            <v>Albarderos, 20</v>
          </cell>
          <cell r="H26" t="str">
            <v>02004</v>
          </cell>
          <cell r="I26" t="str">
            <v>Albacete</v>
          </cell>
          <cell r="J26" t="str">
            <v>Albacete</v>
          </cell>
          <cell r="K26" t="str">
            <v>info@loteria11ab.com</v>
          </cell>
        </row>
        <row r="27">
          <cell r="B27" t="str">
            <v>05105164S</v>
          </cell>
          <cell r="C27" t="str">
            <v>Ruiz Sánchez</v>
          </cell>
          <cell r="D27" t="str">
            <v xml:space="preserve">Manuel </v>
          </cell>
          <cell r="E27">
            <v>18723</v>
          </cell>
          <cell r="F27">
            <v>639960849</v>
          </cell>
          <cell r="G27" t="str">
            <v>Alcalde Martínez de la Osa, 2</v>
          </cell>
          <cell r="H27" t="str">
            <v>02001</v>
          </cell>
          <cell r="I27" t="str">
            <v>Albacete</v>
          </cell>
          <cell r="J27" t="str">
            <v>Albacete</v>
          </cell>
          <cell r="K27" t="str">
            <v>manuruiz23@hotmail.com</v>
          </cell>
        </row>
        <row r="28">
          <cell r="B28" t="str">
            <v>44384849R</v>
          </cell>
          <cell r="C28" t="str">
            <v>Belmonte Selva</v>
          </cell>
          <cell r="D28" t="str">
            <v>Fco. Javier</v>
          </cell>
          <cell r="E28">
            <v>27563</v>
          </cell>
          <cell r="F28">
            <v>667689488</v>
          </cell>
          <cell r="G28" t="str">
            <v>Luis Herreros, 1 - 2º Izda.</v>
          </cell>
          <cell r="H28" t="str">
            <v>02004</v>
          </cell>
          <cell r="I28" t="str">
            <v>Albacete</v>
          </cell>
          <cell r="J28" t="str">
            <v>Albacete</v>
          </cell>
          <cell r="K28" t="str">
            <v>ceajavibelmonte@gmail.com</v>
          </cell>
        </row>
        <row r="29">
          <cell r="B29" t="str">
            <v>07546915V</v>
          </cell>
          <cell r="C29" t="str">
            <v>Bautista Soria</v>
          </cell>
          <cell r="D29" t="str">
            <v xml:space="preserve">Luis Angel </v>
          </cell>
          <cell r="E29">
            <v>24898</v>
          </cell>
          <cell r="F29">
            <v>648710031</v>
          </cell>
          <cell r="G29" t="str">
            <v>Marques de Villores, 2 - 2º</v>
          </cell>
          <cell r="H29" t="str">
            <v>02001</v>
          </cell>
          <cell r="I29" t="str">
            <v>Albacete</v>
          </cell>
          <cell r="J29" t="str">
            <v>Albacete</v>
          </cell>
          <cell r="K29" t="str">
            <v>luisangel_bautista1@hotmail.com</v>
          </cell>
        </row>
        <row r="30">
          <cell r="B30" t="str">
            <v>50941780T</v>
          </cell>
          <cell r="C30" t="str">
            <v>Colmenar Caballero</v>
          </cell>
          <cell r="D30" t="str">
            <v>Fernando</v>
          </cell>
          <cell r="E30">
            <v>20525</v>
          </cell>
          <cell r="F30">
            <v>629640135</v>
          </cell>
          <cell r="G30" t="str">
            <v>Juan de Toledo, 25 - A - 2º H</v>
          </cell>
          <cell r="H30" t="str">
            <v>02005</v>
          </cell>
          <cell r="I30" t="str">
            <v>Albacete</v>
          </cell>
          <cell r="J30" t="str">
            <v>Albacete</v>
          </cell>
          <cell r="K30" t="str">
            <v>fer46cc@hotmail.com</v>
          </cell>
        </row>
        <row r="31">
          <cell r="B31" t="str">
            <v>07545133Y</v>
          </cell>
          <cell r="C31" t="str">
            <v>Campos Ramírez</v>
          </cell>
          <cell r="D31" t="str">
            <v>Mercedes</v>
          </cell>
          <cell r="E31">
            <v>24615</v>
          </cell>
          <cell r="F31">
            <v>967194063</v>
          </cell>
          <cell r="G31" t="str">
            <v>D.Guillermo, 1 - 4º F</v>
          </cell>
          <cell r="H31" t="str">
            <v>02002</v>
          </cell>
          <cell r="I31" t="str">
            <v>Albacete</v>
          </cell>
          <cell r="J31" t="str">
            <v>Albacete</v>
          </cell>
          <cell r="K31" t="str">
            <v>merce_campos@hotmail.com</v>
          </cell>
        </row>
        <row r="32">
          <cell r="B32" t="str">
            <v>07554410Z</v>
          </cell>
          <cell r="C32" t="str">
            <v>Villora Galletero</v>
          </cell>
          <cell r="D32" t="str">
            <v xml:space="preserve">Carmen </v>
          </cell>
          <cell r="E32">
            <v>25592</v>
          </cell>
          <cell r="F32">
            <v>967507580</v>
          </cell>
          <cell r="G32" t="str">
            <v>Pérez Galdos, 34 - 4º</v>
          </cell>
          <cell r="H32" t="str">
            <v>02003</v>
          </cell>
          <cell r="I32" t="str">
            <v>Albacete</v>
          </cell>
          <cell r="J32" t="str">
            <v>Albacete</v>
          </cell>
          <cell r="K32" t="str">
            <v>carmen@aridosdelamancha.com</v>
          </cell>
        </row>
        <row r="33">
          <cell r="B33" t="str">
            <v>05151266W</v>
          </cell>
          <cell r="C33" t="str">
            <v>Gómez Picazo</v>
          </cell>
          <cell r="D33" t="str">
            <v>Paquita</v>
          </cell>
          <cell r="E33"/>
          <cell r="F33">
            <v>690343990</v>
          </cell>
          <cell r="G33" t="str">
            <v>Pasaje Nicolau, 14</v>
          </cell>
          <cell r="H33" t="str">
            <v>02006</v>
          </cell>
          <cell r="I33" t="str">
            <v>Albacete</v>
          </cell>
          <cell r="J33" t="str">
            <v>Albacete</v>
          </cell>
          <cell r="K33" t="str">
            <v>urrea127@yahoo.es</v>
          </cell>
        </row>
        <row r="34">
          <cell r="B34" t="str">
            <v>07546335N</v>
          </cell>
          <cell r="C34" t="str">
            <v>Esparcia Martínez</v>
          </cell>
          <cell r="D34" t="str">
            <v xml:space="preserve">Pablo </v>
          </cell>
          <cell r="E34"/>
          <cell r="F34">
            <v>610398692</v>
          </cell>
          <cell r="G34" t="str">
            <v>Arquitecto Vandelvira, 61 - 3º</v>
          </cell>
          <cell r="H34" t="str">
            <v>02004</v>
          </cell>
          <cell r="I34" t="str">
            <v>Albacete</v>
          </cell>
          <cell r="J34" t="str">
            <v>Albacete</v>
          </cell>
          <cell r="K34" t="str">
            <v>chilindrinchilidrin@hotmail.com</v>
          </cell>
        </row>
        <row r="35">
          <cell r="B35" t="str">
            <v>05192269L</v>
          </cell>
          <cell r="C35" t="str">
            <v>Alcaraz Pérez</v>
          </cell>
          <cell r="D35" t="str">
            <v xml:space="preserve">Ramón </v>
          </cell>
          <cell r="E35">
            <v>23613</v>
          </cell>
          <cell r="F35">
            <v>967607669</v>
          </cell>
          <cell r="G35" t="str">
            <v>Poniente, 24 bajo 1º 0-3</v>
          </cell>
          <cell r="H35" t="str">
            <v>02005</v>
          </cell>
          <cell r="I35" t="str">
            <v>Albacete</v>
          </cell>
          <cell r="J35" t="str">
            <v>Albacete</v>
          </cell>
          <cell r="K35"/>
        </row>
        <row r="36">
          <cell r="B36" t="str">
            <v>05127131V</v>
          </cell>
          <cell r="C36" t="str">
            <v>Aguilar Sánchez</v>
          </cell>
          <cell r="D36" t="str">
            <v>Alejandro</v>
          </cell>
          <cell r="E36"/>
          <cell r="F36">
            <v>967503200</v>
          </cell>
          <cell r="G36" t="str">
            <v>Blasco de Garay, 44</v>
          </cell>
          <cell r="H36" t="str">
            <v>02003</v>
          </cell>
          <cell r="I36" t="str">
            <v>Albacete</v>
          </cell>
          <cell r="J36" t="str">
            <v>Albacete</v>
          </cell>
          <cell r="K36"/>
        </row>
        <row r="37">
          <cell r="B37" t="str">
            <v>47052742D</v>
          </cell>
          <cell r="C37" t="str">
            <v>Martínez García</v>
          </cell>
          <cell r="D37" t="str">
            <v xml:space="preserve">Jorge </v>
          </cell>
          <cell r="E37"/>
          <cell r="F37">
            <v>967227183</v>
          </cell>
          <cell r="G37" t="str">
            <v>Historia, 8</v>
          </cell>
          <cell r="H37" t="str">
            <v>02006</v>
          </cell>
          <cell r="I37" t="str">
            <v>Albacete</v>
          </cell>
          <cell r="J37" t="str">
            <v>Albacete</v>
          </cell>
          <cell r="K37"/>
        </row>
        <row r="38">
          <cell r="B38" t="str">
            <v>05105212V</v>
          </cell>
          <cell r="C38" t="str">
            <v>Soler Herreros</v>
          </cell>
          <cell r="D38" t="str">
            <v>Pedro Alfonso</v>
          </cell>
          <cell r="E38">
            <v>18808</v>
          </cell>
          <cell r="F38">
            <v>967216180</v>
          </cell>
          <cell r="G38" t="str">
            <v>Herreros, 21</v>
          </cell>
          <cell r="H38" t="str">
            <v>02001</v>
          </cell>
          <cell r="I38" t="str">
            <v>Albacete</v>
          </cell>
          <cell r="J38" t="str">
            <v>Albacete</v>
          </cell>
          <cell r="K38"/>
        </row>
        <row r="39">
          <cell r="B39" t="str">
            <v>05126356R</v>
          </cell>
          <cell r="C39" t="str">
            <v>Salmerón Ruescas</v>
          </cell>
          <cell r="D39" t="str">
            <v xml:space="preserve">Juan </v>
          </cell>
          <cell r="E39">
            <v>19666</v>
          </cell>
          <cell r="F39">
            <v>665613305</v>
          </cell>
          <cell r="G39" t="str">
            <v>Ignacio Monturiol, 6 - 2º L</v>
          </cell>
          <cell r="H39" t="str">
            <v>02005</v>
          </cell>
          <cell r="I39" t="str">
            <v>Albacete</v>
          </cell>
          <cell r="J39" t="str">
            <v>Albacete</v>
          </cell>
          <cell r="K39" t="str">
            <v>salmeronruescas@hotmail.com</v>
          </cell>
        </row>
        <row r="40">
          <cell r="B40" t="str">
            <v>21450766T</v>
          </cell>
          <cell r="C40" t="str">
            <v>Noguero Fernández</v>
          </cell>
          <cell r="D40" t="str">
            <v>Francisco</v>
          </cell>
          <cell r="E40">
            <v>23018</v>
          </cell>
          <cell r="F40">
            <v>690131102</v>
          </cell>
          <cell r="G40" t="str">
            <v>Melilla, 2 - 6º N</v>
          </cell>
          <cell r="H40" t="str">
            <v>02001</v>
          </cell>
          <cell r="I40" t="str">
            <v>Albacete</v>
          </cell>
          <cell r="J40" t="str">
            <v>Albacete</v>
          </cell>
          <cell r="K40" t="str">
            <v>francisconoguero@ono.com</v>
          </cell>
        </row>
        <row r="41">
          <cell r="B41" t="str">
            <v>05158165R</v>
          </cell>
          <cell r="C41" t="str">
            <v>Matea Martínez</v>
          </cell>
          <cell r="D41" t="str">
            <v xml:space="preserve">Antonio </v>
          </cell>
          <cell r="E41">
            <v>22390</v>
          </cell>
          <cell r="F41">
            <v>648736744</v>
          </cell>
          <cell r="G41" t="str">
            <v>León, 5</v>
          </cell>
          <cell r="H41" t="str">
            <v>19200</v>
          </cell>
          <cell r="I41" t="str">
            <v>Azu. De Henares</v>
          </cell>
          <cell r="J41" t="str">
            <v>Guadalajara</v>
          </cell>
          <cell r="K41" t="str">
            <v>amatea08@gmail.com</v>
          </cell>
        </row>
        <row r="42">
          <cell r="B42" t="str">
            <v>21474015L</v>
          </cell>
          <cell r="C42" t="str">
            <v>Noguero Fernández</v>
          </cell>
          <cell r="D42" t="str">
            <v>Jose Luis</v>
          </cell>
          <cell r="E42">
            <v>24006</v>
          </cell>
          <cell r="F42">
            <v>967260051</v>
          </cell>
          <cell r="G42" t="str">
            <v>Doctor Dauden, 4</v>
          </cell>
          <cell r="H42" t="str">
            <v>02520</v>
          </cell>
          <cell r="I42" t="str">
            <v>Chinchilla</v>
          </cell>
          <cell r="J42" t="str">
            <v>Albacete</v>
          </cell>
          <cell r="K42" t="str">
            <v>jlnoguero@gmail.com</v>
          </cell>
        </row>
        <row r="43">
          <cell r="B43" t="str">
            <v>05196302G</v>
          </cell>
          <cell r="C43" t="str">
            <v>Paños Fresneda</v>
          </cell>
          <cell r="D43" t="str">
            <v xml:space="preserve">Juan </v>
          </cell>
          <cell r="E43">
            <v>24013</v>
          </cell>
          <cell r="F43">
            <v>967211526</v>
          </cell>
          <cell r="G43" t="str">
            <v>Tejares, 5 -  1º B</v>
          </cell>
          <cell r="H43" t="str">
            <v>02002</v>
          </cell>
          <cell r="I43" t="str">
            <v>Albacete</v>
          </cell>
          <cell r="J43" t="str">
            <v>Albacete</v>
          </cell>
          <cell r="K43" t="str">
            <v>juanpafe@hotmail.com</v>
          </cell>
        </row>
        <row r="44">
          <cell r="B44" t="str">
            <v>47079045T</v>
          </cell>
          <cell r="C44" t="str">
            <v>Velasco Gómez</v>
          </cell>
          <cell r="D44" t="str">
            <v>Beatriz de Libia</v>
          </cell>
          <cell r="E44">
            <v>31520</v>
          </cell>
          <cell r="F44">
            <v>967228103</v>
          </cell>
          <cell r="G44" t="str">
            <v>Pasaje Nicolau, 14</v>
          </cell>
          <cell r="H44" t="str">
            <v>02006</v>
          </cell>
          <cell r="I44" t="str">
            <v>Albacete</v>
          </cell>
          <cell r="J44" t="str">
            <v>Albacete</v>
          </cell>
          <cell r="K44" t="str">
            <v>libia4@hotmail.com</v>
          </cell>
        </row>
        <row r="45">
          <cell r="B45" t="str">
            <v>47079046R</v>
          </cell>
          <cell r="C45" t="str">
            <v>Velasco Gómez</v>
          </cell>
          <cell r="D45" t="str">
            <v xml:space="preserve">Olmo </v>
          </cell>
          <cell r="E45">
            <v>31857</v>
          </cell>
          <cell r="F45">
            <v>660253982</v>
          </cell>
          <cell r="G45" t="str">
            <v>Pasaje Nicolau, 14</v>
          </cell>
          <cell r="H45" t="str">
            <v>02006</v>
          </cell>
          <cell r="I45" t="str">
            <v>Albacete</v>
          </cell>
          <cell r="J45" t="str">
            <v>Albacete</v>
          </cell>
          <cell r="K45" t="str">
            <v>olmov@hotmail.com</v>
          </cell>
        </row>
        <row r="46">
          <cell r="B46" t="str">
            <v>75561286F</v>
          </cell>
          <cell r="C46" t="str">
            <v>Martínez González</v>
          </cell>
          <cell r="D46" t="str">
            <v>Andrés Pedro</v>
          </cell>
          <cell r="E46">
            <v>25041</v>
          </cell>
          <cell r="F46">
            <v>646014584</v>
          </cell>
          <cell r="G46" t="str">
            <v>Agustina Aroca, 5 - 5º</v>
          </cell>
          <cell r="H46" t="str">
            <v>02006</v>
          </cell>
          <cell r="I46" t="str">
            <v>Albacete</v>
          </cell>
          <cell r="J46" t="str">
            <v>Albacete</v>
          </cell>
          <cell r="K46" t="str">
            <v>andymartin10000km2007@gmail.com</v>
          </cell>
        </row>
        <row r="47">
          <cell r="B47" t="str">
            <v>05103838T</v>
          </cell>
          <cell r="C47" t="str">
            <v>Molina Guirao</v>
          </cell>
          <cell r="D47" t="str">
            <v>Juan Agustín</v>
          </cell>
          <cell r="E47">
            <v>18639</v>
          </cell>
          <cell r="F47">
            <v>967668992</v>
          </cell>
          <cell r="G47" t="str">
            <v>Juan de Toledo, 13 - 1º</v>
          </cell>
          <cell r="H47" t="str">
            <v>02005</v>
          </cell>
          <cell r="I47" t="str">
            <v>Albacete</v>
          </cell>
          <cell r="J47" t="str">
            <v>Albacete</v>
          </cell>
          <cell r="K47"/>
        </row>
        <row r="48">
          <cell r="B48" t="str">
            <v>07562894B</v>
          </cell>
          <cell r="C48" t="str">
            <v>Campayo Romero</v>
          </cell>
          <cell r="D48" t="str">
            <v>Pedro Antonio</v>
          </cell>
          <cell r="E48">
            <v>25842</v>
          </cell>
          <cell r="F48">
            <v>685130721</v>
          </cell>
          <cell r="G48" t="str">
            <v>Santa Quiteria, 9 - 2º B</v>
          </cell>
          <cell r="H48" t="str">
            <v>02002</v>
          </cell>
          <cell r="I48" t="str">
            <v>Albacete</v>
          </cell>
          <cell r="J48" t="str">
            <v>Albacete</v>
          </cell>
          <cell r="K48" t="str">
            <v>pedroparalelo@hotmail.es</v>
          </cell>
        </row>
        <row r="49">
          <cell r="B49" t="str">
            <v>07544700X</v>
          </cell>
          <cell r="C49" t="str">
            <v>Moreno Sánchez</v>
          </cell>
          <cell r="D49" t="str">
            <v xml:space="preserve">Angel </v>
          </cell>
          <cell r="E49">
            <v>24568</v>
          </cell>
          <cell r="F49">
            <v>605104474</v>
          </cell>
          <cell r="G49" t="str">
            <v>Reus, 28 - 3º F</v>
          </cell>
          <cell r="H49" t="str">
            <v>02006</v>
          </cell>
          <cell r="I49" t="str">
            <v>Albacete</v>
          </cell>
          <cell r="J49" t="str">
            <v>Albacete</v>
          </cell>
          <cell r="K49" t="str">
            <v>anmosa1@yahoo.es</v>
          </cell>
        </row>
        <row r="50">
          <cell r="B50" t="str">
            <v>05163025P</v>
          </cell>
          <cell r="C50" t="str">
            <v>González Díaz</v>
          </cell>
          <cell r="D50" t="str">
            <v>Alejandro</v>
          </cell>
          <cell r="E50">
            <v>23120</v>
          </cell>
          <cell r="F50">
            <v>666024301</v>
          </cell>
          <cell r="G50" t="str">
            <v>Zaragoza, 4 A - 2º Izda</v>
          </cell>
          <cell r="H50" t="str">
            <v>02005</v>
          </cell>
          <cell r="I50" t="str">
            <v>Albacete</v>
          </cell>
          <cell r="J50" t="str">
            <v>Albacete</v>
          </cell>
          <cell r="K50" t="str">
            <v>agondia@ea.mde.es</v>
          </cell>
        </row>
        <row r="51">
          <cell r="B51" t="str">
            <v>05146590H</v>
          </cell>
          <cell r="C51" t="str">
            <v>Jiménez Juarez</v>
          </cell>
          <cell r="D51" t="str">
            <v>Jose Manuel</v>
          </cell>
          <cell r="E51">
            <v>21834</v>
          </cell>
          <cell r="F51">
            <v>617460340</v>
          </cell>
          <cell r="G51" t="str">
            <v>1º de Mayo, 75</v>
          </cell>
          <cell r="H51" t="str">
            <v>02006</v>
          </cell>
          <cell r="I51" t="str">
            <v>Albacete</v>
          </cell>
          <cell r="J51" t="str">
            <v>Albacete</v>
          </cell>
          <cell r="K51" t="str">
            <v>josemanuel@coppeliadanza.es</v>
          </cell>
        </row>
        <row r="52">
          <cell r="B52" t="str">
            <v>05167545C</v>
          </cell>
          <cell r="C52" t="str">
            <v>Lorenzo García</v>
          </cell>
          <cell r="D52" t="str">
            <v>Juan Luis</v>
          </cell>
          <cell r="E52">
            <v>23070</v>
          </cell>
          <cell r="F52">
            <v>686772004</v>
          </cell>
          <cell r="G52" t="str">
            <v>Rosario, 77 - 2º A</v>
          </cell>
          <cell r="H52" t="str">
            <v>02003</v>
          </cell>
          <cell r="I52" t="str">
            <v>Albacete</v>
          </cell>
          <cell r="J52" t="str">
            <v>Albacete</v>
          </cell>
          <cell r="K52" t="str">
            <v>juanluis.lorenzo@uclm.es</v>
          </cell>
        </row>
        <row r="53">
          <cell r="B53" t="str">
            <v>05143520F</v>
          </cell>
          <cell r="C53" t="str">
            <v>Lorenzo López</v>
          </cell>
          <cell r="D53" t="str">
            <v xml:space="preserve">Julio </v>
          </cell>
          <cell r="E53">
            <v>21884</v>
          </cell>
          <cell r="F53">
            <v>659873378</v>
          </cell>
          <cell r="G53" t="str">
            <v>Oscar Romero, 44</v>
          </cell>
          <cell r="H53" t="str">
            <v>02006</v>
          </cell>
          <cell r="I53" t="str">
            <v>Albacete</v>
          </cell>
          <cell r="J53" t="str">
            <v>Albacete</v>
          </cell>
          <cell r="K53" t="str">
            <v>maderadesabina@yahoo.es</v>
          </cell>
        </row>
        <row r="54">
          <cell r="B54" t="str">
            <v>73764752A</v>
          </cell>
          <cell r="C54" t="str">
            <v>Fresneda Pérez</v>
          </cell>
          <cell r="D54" t="str">
            <v xml:space="preserve">Juan </v>
          </cell>
          <cell r="E54">
            <v>24591</v>
          </cell>
          <cell r="F54">
            <v>649551904</v>
          </cell>
          <cell r="G54" t="str">
            <v>Cuenca, 12 - 8º D</v>
          </cell>
          <cell r="H54" t="str">
            <v>02002</v>
          </cell>
          <cell r="I54" t="str">
            <v>Albacete</v>
          </cell>
          <cell r="J54" t="str">
            <v>Albacete</v>
          </cell>
          <cell r="K54" t="str">
            <v>rutalosmorabios@hotmail.com</v>
          </cell>
        </row>
        <row r="55">
          <cell r="B55" t="str">
            <v>07542100D</v>
          </cell>
          <cell r="C55" t="str">
            <v>Valero Martínez</v>
          </cell>
          <cell r="D55" t="str">
            <v>Sabina</v>
          </cell>
          <cell r="E55">
            <v>21210</v>
          </cell>
          <cell r="F55">
            <v>619424414</v>
          </cell>
          <cell r="G55" t="str">
            <v>Casas Viejas - Apdo. 129 o 798</v>
          </cell>
          <cell r="H55" t="str">
            <v>02080</v>
          </cell>
          <cell r="I55" t="str">
            <v>Albacete</v>
          </cell>
          <cell r="J55" t="str">
            <v>Albacete</v>
          </cell>
          <cell r="K55"/>
        </row>
        <row r="56">
          <cell r="B56" t="str">
            <v>06897919N</v>
          </cell>
          <cell r="C56" t="str">
            <v>Jiménez García</v>
          </cell>
          <cell r="D56" t="str">
            <v xml:space="preserve">Antonio </v>
          </cell>
          <cell r="E56">
            <v>16142</v>
          </cell>
          <cell r="F56">
            <v>617754135</v>
          </cell>
          <cell r="G56" t="str">
            <v>Casas Viejas - Apdo. 129 o 798</v>
          </cell>
          <cell r="H56" t="str">
            <v>02080</v>
          </cell>
          <cell r="I56" t="str">
            <v>Albacete</v>
          </cell>
          <cell r="J56" t="str">
            <v>Albacete</v>
          </cell>
          <cell r="K56"/>
        </row>
        <row r="57">
          <cell r="B57" t="str">
            <v>07553960R</v>
          </cell>
          <cell r="C57" t="str">
            <v>Valls Cantos</v>
          </cell>
          <cell r="D57" t="str">
            <v xml:space="preserve">Pascual </v>
          </cell>
          <cell r="E57">
            <v>25559</v>
          </cell>
          <cell r="F57">
            <v>610303022</v>
          </cell>
          <cell r="G57" t="str">
            <v>Concordia, 107</v>
          </cell>
          <cell r="H57" t="str">
            <v>02510</v>
          </cell>
          <cell r="I57" t="str">
            <v>Pozo Cañada</v>
          </cell>
          <cell r="J57" t="str">
            <v>Albacete</v>
          </cell>
          <cell r="K57" t="str">
            <v>pascuvalls@hotmail.com</v>
          </cell>
        </row>
        <row r="58">
          <cell r="B58" t="str">
            <v>05168341B</v>
          </cell>
          <cell r="C58" t="str">
            <v>Zorrilla Ortiz</v>
          </cell>
          <cell r="D58" t="str">
            <v>Juan José</v>
          </cell>
          <cell r="E58">
            <v>23475</v>
          </cell>
          <cell r="F58">
            <v>646707399</v>
          </cell>
          <cell r="G58" t="str">
            <v>Ramirez de Arellano, 15</v>
          </cell>
          <cell r="H58" t="str">
            <v>02630</v>
          </cell>
          <cell r="I58" t="str">
            <v>La Roda</v>
          </cell>
          <cell r="J58" t="str">
            <v>Albacete</v>
          </cell>
          <cell r="K58" t="str">
            <v>juan.zorrilla@uclm.es</v>
          </cell>
        </row>
        <row r="59">
          <cell r="B59" t="str">
            <v>04584844R</v>
          </cell>
          <cell r="C59" t="str">
            <v>López Moraga</v>
          </cell>
          <cell r="D59" t="str">
            <v>Fernando</v>
          </cell>
          <cell r="E59">
            <v>25731</v>
          </cell>
          <cell r="F59">
            <v>651991167</v>
          </cell>
          <cell r="G59" t="str">
            <v>María Jacinta, 36</v>
          </cell>
          <cell r="H59" t="str">
            <v>16239</v>
          </cell>
          <cell r="I59" t="str">
            <v>Casasimarro</v>
          </cell>
          <cell r="J59" t="str">
            <v>Cuenca</v>
          </cell>
          <cell r="K59" t="str">
            <v>fernando@agroveyca.es</v>
          </cell>
        </row>
        <row r="60">
          <cell r="B60" t="str">
            <v>04591375T</v>
          </cell>
          <cell r="C60" t="str">
            <v>Martínez Navarro</v>
          </cell>
          <cell r="D60" t="str">
            <v xml:space="preserve">Jorge </v>
          </cell>
          <cell r="E60">
            <v>26777</v>
          </cell>
          <cell r="F60">
            <v>667678391</v>
          </cell>
          <cell r="G60" t="str">
            <v>Juan El Reolín, 6</v>
          </cell>
          <cell r="H60" t="str">
            <v>16239</v>
          </cell>
          <cell r="I60" t="str">
            <v>Casasimarro</v>
          </cell>
          <cell r="J60" t="str">
            <v>Cuenca</v>
          </cell>
          <cell r="K60" t="str">
            <v>jormarna73@hotmail.com</v>
          </cell>
        </row>
        <row r="61">
          <cell r="B61" t="str">
            <v>07550065Q</v>
          </cell>
          <cell r="C61" t="str">
            <v>Pérez Peregrín</v>
          </cell>
          <cell r="D61" t="str">
            <v>Juan Pablo</v>
          </cell>
          <cell r="E61">
            <v>24650</v>
          </cell>
          <cell r="F61">
            <v>646767498</v>
          </cell>
          <cell r="G61" t="str">
            <v>Hellín, 47A - 5ºE</v>
          </cell>
          <cell r="H61" t="str">
            <v>02002</v>
          </cell>
          <cell r="I61" t="str">
            <v>Albacete</v>
          </cell>
          <cell r="J61" t="str">
            <v>Albacete</v>
          </cell>
          <cell r="K61" t="str">
            <v>juanpp1@ono.com</v>
          </cell>
        </row>
        <row r="62">
          <cell r="B62" t="str">
            <v>07538174Q</v>
          </cell>
          <cell r="C62" t="str">
            <v>Correa Toledo</v>
          </cell>
          <cell r="D62" t="str">
            <v>Encarna</v>
          </cell>
          <cell r="E62">
            <v>24196</v>
          </cell>
          <cell r="F62">
            <v>616492222</v>
          </cell>
          <cell r="G62" t="str">
            <v>Hellín, 47A - 5ºE</v>
          </cell>
          <cell r="H62" t="str">
            <v>02002</v>
          </cell>
          <cell r="I62" t="str">
            <v>Albacete</v>
          </cell>
          <cell r="J62" t="str">
            <v>Albacete</v>
          </cell>
          <cell r="K62" t="str">
            <v>encarnacoto@ono.com</v>
          </cell>
        </row>
        <row r="63">
          <cell r="B63" t="str">
            <v>05135115C</v>
          </cell>
          <cell r="C63" t="str">
            <v>López Pérez</v>
          </cell>
          <cell r="D63" t="str">
            <v>José María</v>
          </cell>
          <cell r="E63">
            <v>20934</v>
          </cell>
          <cell r="F63">
            <v>686373929</v>
          </cell>
          <cell r="G63" t="str">
            <v>Pérez Galdós, 27 - 3ºB</v>
          </cell>
          <cell r="H63" t="str">
            <v>02003</v>
          </cell>
          <cell r="I63" t="str">
            <v>Albacete</v>
          </cell>
          <cell r="J63" t="str">
            <v>Albacete</v>
          </cell>
          <cell r="K63" t="str">
            <v>deminaya@gmail.com</v>
          </cell>
        </row>
        <row r="64">
          <cell r="B64" t="str">
            <v>05109875B</v>
          </cell>
          <cell r="C64" t="str">
            <v>García González</v>
          </cell>
          <cell r="D64" t="str">
            <v xml:space="preserve">Victorio </v>
          </cell>
          <cell r="E64">
            <v>19082</v>
          </cell>
          <cell r="F64">
            <v>649259212</v>
          </cell>
          <cell r="G64" t="str">
            <v>Pablo Medina, 32 - 5º</v>
          </cell>
          <cell r="H64" t="str">
            <v>02005</v>
          </cell>
          <cell r="I64" t="str">
            <v>Albacete</v>
          </cell>
          <cell r="J64" t="str">
            <v>Albacete</v>
          </cell>
          <cell r="K64" t="str">
            <v>victoriogg@gmail.com</v>
          </cell>
        </row>
        <row r="65">
          <cell r="B65" t="str">
            <v>05164787E</v>
          </cell>
          <cell r="C65" t="str">
            <v>Sánchez Royo</v>
          </cell>
          <cell r="D65" t="str">
            <v>Anastasio</v>
          </cell>
          <cell r="E65"/>
          <cell r="F65"/>
          <cell r="G65"/>
          <cell r="H65"/>
          <cell r="I65"/>
          <cell r="J65"/>
          <cell r="K65"/>
        </row>
        <row r="66">
          <cell r="B66" t="str">
            <v>07548655D</v>
          </cell>
          <cell r="C66" t="str">
            <v>Peinado Sánchez</v>
          </cell>
          <cell r="D66" t="str">
            <v>Lola</v>
          </cell>
          <cell r="E66"/>
          <cell r="F66"/>
          <cell r="G66"/>
          <cell r="H66"/>
          <cell r="I66"/>
          <cell r="J66"/>
          <cell r="K66"/>
        </row>
        <row r="67">
          <cell r="B67" t="str">
            <v>05197872X</v>
          </cell>
          <cell r="C67" t="str">
            <v>Serrano Cantó</v>
          </cell>
          <cell r="D67" t="str">
            <v>José Luis</v>
          </cell>
          <cell r="E67">
            <v>22991</v>
          </cell>
          <cell r="F67">
            <v>607794824</v>
          </cell>
          <cell r="G67" t="str">
            <v>C/ Dr Collado Piña nº 16 5º B</v>
          </cell>
          <cell r="H67" t="str">
            <v>02003</v>
          </cell>
          <cell r="I67" t="str">
            <v>ALBACETE</v>
          </cell>
          <cell r="J67" t="str">
            <v>ALBACETE</v>
          </cell>
          <cell r="K67" t="str">
            <v>joseluis.serrano@uclm.es</v>
          </cell>
        </row>
        <row r="68">
          <cell r="B68" t="str">
            <v>05118491W</v>
          </cell>
          <cell r="C68" t="str">
            <v>Jaén Sánchez</v>
          </cell>
          <cell r="D68" t="str">
            <v>Pedro Jesús</v>
          </cell>
          <cell r="E68"/>
          <cell r="F68"/>
          <cell r="G68"/>
          <cell r="H68"/>
          <cell r="I68"/>
          <cell r="J68"/>
          <cell r="K68"/>
        </row>
        <row r="69">
          <cell r="B69" t="str">
            <v>44394757L</v>
          </cell>
          <cell r="C69" t="str">
            <v>Moreno Hidalgo</v>
          </cell>
          <cell r="D69" t="str">
            <v>Miguel Ángel</v>
          </cell>
          <cell r="E69">
            <v>28286</v>
          </cell>
          <cell r="F69">
            <v>652678193</v>
          </cell>
          <cell r="G69" t="str">
            <v>Blasco de Garay, 5, 2º Izq</v>
          </cell>
          <cell r="H69" t="str">
            <v>02003</v>
          </cell>
          <cell r="I69" t="str">
            <v>Albacete</v>
          </cell>
          <cell r="J69" t="str">
            <v>Albacete</v>
          </cell>
          <cell r="K69" t="str">
            <v>miguelangel.moreno@uclm.es</v>
          </cell>
        </row>
        <row r="70">
          <cell r="B70" t="str">
            <v>47055282L</v>
          </cell>
          <cell r="C70" t="str">
            <v>Ballesteros Gonzalez</v>
          </cell>
          <cell r="D70" t="str">
            <v>Rocio</v>
          </cell>
          <cell r="E70">
            <v>29691</v>
          </cell>
          <cell r="F70">
            <v>686032237</v>
          </cell>
          <cell r="G70" t="str">
            <v>Blasco de Garay, 5, 2º Izq</v>
          </cell>
          <cell r="H70" t="str">
            <v>02003</v>
          </cell>
          <cell r="I70" t="str">
            <v>Albacete</v>
          </cell>
          <cell r="J70" t="str">
            <v>Albacete</v>
          </cell>
          <cell r="K70" t="str">
            <v>rocio.ballesteros@uclm.es</v>
          </cell>
        </row>
        <row r="71">
          <cell r="B71" t="str">
            <v>53143480w</v>
          </cell>
          <cell r="C71" t="str">
            <v>Herreros Cifuentes</v>
          </cell>
          <cell r="D71" t="str">
            <v>Marta</v>
          </cell>
          <cell r="E71">
            <v>29305</v>
          </cell>
          <cell r="F71">
            <v>679170354</v>
          </cell>
          <cell r="G71" t="str">
            <v>C/Federico Garcia Lorca,26,2º,1ºIZQ.</v>
          </cell>
          <cell r="H71" t="str">
            <v>02001</v>
          </cell>
          <cell r="I71" t="str">
            <v>Albacete</v>
          </cell>
          <cell r="J71" t="str">
            <v>Albacete</v>
          </cell>
          <cell r="K71" t="str">
            <v>marhecI9@yahoo.es</v>
          </cell>
        </row>
        <row r="72">
          <cell r="B72" t="str">
            <v>07538432K</v>
          </cell>
          <cell r="C72" t="str">
            <v>Sacasas Sabariego</v>
          </cell>
          <cell r="D72" t="str">
            <v>Rafael</v>
          </cell>
          <cell r="E72">
            <v>24637</v>
          </cell>
          <cell r="F72">
            <v>685612278</v>
          </cell>
          <cell r="G72" t="str">
            <v>C/Arquitecto Fernández N.3-3D</v>
          </cell>
          <cell r="H72" t="str">
            <v>02005</v>
          </cell>
          <cell r="I72" t="str">
            <v>ALBACETE</v>
          </cell>
          <cell r="J72" t="str">
            <v>ALBACETE</v>
          </cell>
          <cell r="K72" t="str">
            <v>r.s.s@ono.com</v>
          </cell>
        </row>
        <row r="73">
          <cell r="B73" t="str">
            <v>02200397x</v>
          </cell>
          <cell r="C73" t="str">
            <v>MINGUEZ CASTELLANOS</v>
          </cell>
          <cell r="D73" t="str">
            <v>ROSA MARIA</v>
          </cell>
          <cell r="E73">
            <v>21519</v>
          </cell>
          <cell r="F73">
            <v>65753396</v>
          </cell>
          <cell r="G73" t="str">
            <v>HELLIN, 5  4º</v>
          </cell>
          <cell r="H73" t="str">
            <v>02002</v>
          </cell>
          <cell r="I73" t="str">
            <v>ALBACETE</v>
          </cell>
          <cell r="J73" t="str">
            <v>ALBACETE</v>
          </cell>
          <cell r="K73" t="str">
            <v>rosaasor2004@yahoo.es</v>
          </cell>
        </row>
        <row r="74">
          <cell r="B74" t="str">
            <v>03108125C</v>
          </cell>
          <cell r="C74" t="str">
            <v>DOMÍNGUEZ REDONDO</v>
          </cell>
          <cell r="D74" t="str">
            <v>JESÚS ALBERTO</v>
          </cell>
          <cell r="E74">
            <v>26753</v>
          </cell>
          <cell r="F74">
            <v>637374358</v>
          </cell>
          <cell r="G74" t="str">
            <v>BERNABÉ CANTOS, 54</v>
          </cell>
          <cell r="H74" t="str">
            <v>02003</v>
          </cell>
          <cell r="I74" t="str">
            <v>ALBACETE</v>
          </cell>
          <cell r="J74" t="str">
            <v>ALBACETE</v>
          </cell>
          <cell r="K74" t="str">
            <v>alber973@hotmail.com</v>
          </cell>
        </row>
        <row r="75">
          <cell r="B75" t="str">
            <v>04566811T</v>
          </cell>
          <cell r="C75" t="str">
            <v>Cubero Revenga</v>
          </cell>
          <cell r="D75" t="str">
            <v>Purificación</v>
          </cell>
          <cell r="E75">
            <v>23249</v>
          </cell>
          <cell r="F75">
            <v>606551703</v>
          </cell>
          <cell r="G75" t="str">
            <v>Alarcón, 12 bajo dcha</v>
          </cell>
          <cell r="H75" t="str">
            <v>02002</v>
          </cell>
          <cell r="I75" t="str">
            <v>Albacete</v>
          </cell>
          <cell r="J75" t="str">
            <v>Albacete</v>
          </cell>
          <cell r="K75" t="str">
            <v>puricubero@gmail.com</v>
          </cell>
        </row>
        <row r="76">
          <cell r="B76" t="str">
            <v>04571521H</v>
          </cell>
          <cell r="C76" t="str">
            <v>RODRIGO ASENSIO</v>
          </cell>
          <cell r="D76" t="str">
            <v>MARIA LOURDES</v>
          </cell>
          <cell r="E76">
            <v>23780</v>
          </cell>
          <cell r="F76">
            <v>645676880</v>
          </cell>
          <cell r="G76" t="str">
            <v>C/ ROCINANTE, 22, BAJO</v>
          </cell>
          <cell r="H76" t="str">
            <v>02006</v>
          </cell>
          <cell r="I76" t="str">
            <v>ALBACETE</v>
          </cell>
          <cell r="J76" t="str">
            <v>ALBACETE</v>
          </cell>
          <cell r="K76" t="str">
            <v>MariaLourdes.Rodrigo@uclm.es</v>
          </cell>
        </row>
        <row r="77">
          <cell r="B77" t="str">
            <v>04578683G</v>
          </cell>
          <cell r="C77" t="str">
            <v>LIZCANO PÉREZ</v>
          </cell>
          <cell r="D77" t="str">
            <v>CECILIA</v>
          </cell>
          <cell r="E77">
            <v>25164</v>
          </cell>
          <cell r="F77">
            <v>609467165</v>
          </cell>
          <cell r="G77" t="str">
            <v>Fº javier de Moya 2, 4ºC   AB</v>
          </cell>
          <cell r="H77" t="str">
            <v>02002</v>
          </cell>
          <cell r="I77" t="str">
            <v>Albacete</v>
          </cell>
          <cell r="J77" t="str">
            <v>Albacete</v>
          </cell>
        </row>
        <row r="78">
          <cell r="B78" t="str">
            <v>04596630B</v>
          </cell>
          <cell r="C78" t="str">
            <v>LEAL ESCOBAR</v>
          </cell>
          <cell r="D78" t="str">
            <v>SUSANA</v>
          </cell>
          <cell r="E78">
            <v>27638</v>
          </cell>
          <cell r="F78">
            <v>670818531</v>
          </cell>
          <cell r="G78" t="str">
            <v>PUERTA DE CHINCHILLA, 3 -ESCALERA DCHA. 2º D</v>
          </cell>
          <cell r="H78" t="str">
            <v>02008</v>
          </cell>
          <cell r="I78" t="str">
            <v>ALBACETE</v>
          </cell>
          <cell r="J78" t="str">
            <v>ALBACETE</v>
          </cell>
          <cell r="K78" t="str">
            <v>susana.leal@uclm.es</v>
          </cell>
        </row>
        <row r="79">
          <cell r="B79" t="str">
            <v>04705582L</v>
          </cell>
          <cell r="C79" t="str">
            <v>BALLESTEROS GONZALEZ</v>
          </cell>
          <cell r="D79" t="str">
            <v>ROCIO</v>
          </cell>
          <cell r="E79">
            <v>29691</v>
          </cell>
          <cell r="F79">
            <v>686032237</v>
          </cell>
          <cell r="G79" t="str">
            <v>C/Blasco de Graray 5, 2º Izq</v>
          </cell>
          <cell r="H79" t="str">
            <v>02003</v>
          </cell>
          <cell r="I79" t="str">
            <v>ALBACETE</v>
          </cell>
          <cell r="J79" t="str">
            <v>ALBACETE</v>
          </cell>
          <cell r="K79" t="str">
            <v>Rocio.Ballesteros@uclm.es</v>
          </cell>
        </row>
        <row r="80">
          <cell r="B80" t="str">
            <v>05053019F</v>
          </cell>
          <cell r="C80" t="str">
            <v>GARCIA NOHALES</v>
          </cell>
          <cell r="D80" t="str">
            <v>FRANCISCA</v>
          </cell>
          <cell r="E80">
            <v>22065</v>
          </cell>
          <cell r="F80">
            <v>606006354</v>
          </cell>
          <cell r="G80" t="str">
            <v>Circunvalación 109</v>
          </cell>
          <cell r="H80" t="str">
            <v>02003</v>
          </cell>
          <cell r="I80" t="str">
            <v>Albacete</v>
          </cell>
          <cell r="J80" t="str">
            <v>Albacete</v>
          </cell>
          <cell r="K80" t="str">
            <v>emiliordj@gmail.com</v>
          </cell>
        </row>
        <row r="81">
          <cell r="B81" t="str">
            <v>05079004Y</v>
          </cell>
          <cell r="C81" t="str">
            <v>SERRANO CANTO</v>
          </cell>
          <cell r="D81" t="str">
            <v>ELISA</v>
          </cell>
          <cell r="E81">
            <v>17009</v>
          </cell>
          <cell r="F81">
            <v>607794824</v>
          </cell>
          <cell r="G81" t="str">
            <v>COLLADO PIÑA 16   5º</v>
          </cell>
          <cell r="H81" t="str">
            <v>02003</v>
          </cell>
          <cell r="I81" t="str">
            <v>ALBACETE</v>
          </cell>
          <cell r="J81" t="str">
            <v>ALBACETE</v>
          </cell>
          <cell r="K81" t="str">
            <v>Joseluis.serrano@uclm.es</v>
          </cell>
        </row>
        <row r="82">
          <cell r="B82" t="str">
            <v>05092015E</v>
          </cell>
          <cell r="C82" t="str">
            <v>GONZÁLEZ SÁNCHEZ</v>
          </cell>
          <cell r="D82" t="str">
            <v>BALDOMERO</v>
          </cell>
          <cell r="E82"/>
          <cell r="F82">
            <v>634631111</v>
          </cell>
          <cell r="G82" t="str">
            <v>AVDA. DE ESPAÑA, 8 - 6º</v>
          </cell>
          <cell r="H82" t="str">
            <v>02002</v>
          </cell>
          <cell r="I82" t="str">
            <v>ALBACETE</v>
          </cell>
          <cell r="J82" t="str">
            <v>ALBACETE</v>
          </cell>
          <cell r="K82" t="str">
            <v>baldomero.gonzalez@uclm.es</v>
          </cell>
        </row>
        <row r="83">
          <cell r="B83" t="str">
            <v>05108877W</v>
          </cell>
          <cell r="C83" t="str">
            <v>VAZQUEZ RODRIGUEZ</v>
          </cell>
          <cell r="D83" t="str">
            <v>ANTONIO</v>
          </cell>
          <cell r="E83">
            <v>19009</v>
          </cell>
          <cell r="F83">
            <v>607911096</v>
          </cell>
          <cell r="G83" t="str">
            <v>C/INDUSTRIA, 1</v>
          </cell>
          <cell r="H83" t="str">
            <v>02005</v>
          </cell>
          <cell r="I83" t="str">
            <v>ALBACETE</v>
          </cell>
          <cell r="J83" t="str">
            <v>ALBACETE</v>
          </cell>
          <cell r="K83" t="str">
            <v>mtgnohales@hotmail.com</v>
          </cell>
        </row>
        <row r="84">
          <cell r="B84" t="str">
            <v>05110885D</v>
          </cell>
          <cell r="C84" t="str">
            <v>LOPEZ SANCHEZ</v>
          </cell>
          <cell r="D84" t="str">
            <v>ANTONIO</v>
          </cell>
          <cell r="E84">
            <v>19182</v>
          </cell>
          <cell r="F84">
            <v>637723352</v>
          </cell>
          <cell r="G84" t="str">
            <v>C/ IBÁÑEZ IBERO, 1, 7º A</v>
          </cell>
          <cell r="H84" t="str">
            <v>02005</v>
          </cell>
          <cell r="I84" t="str">
            <v>ALBACETE</v>
          </cell>
          <cell r="J84" t="str">
            <v>ALBACETE</v>
          </cell>
          <cell r="K84" t="str">
            <v>antonio@jedisan.com</v>
          </cell>
        </row>
        <row r="85">
          <cell r="B85" t="str">
            <v>05111122Q</v>
          </cell>
          <cell r="C85" t="str">
            <v>GARCIA NOHALES</v>
          </cell>
          <cell r="D85" t="str">
            <v>MARIA TERESA</v>
          </cell>
          <cell r="E85">
            <v>18499</v>
          </cell>
          <cell r="F85">
            <v>661939993</v>
          </cell>
          <cell r="G85" t="str">
            <v>C/INDUSTRIA, 1</v>
          </cell>
          <cell r="H85" t="str">
            <v>02005</v>
          </cell>
          <cell r="I85" t="str">
            <v>ALBACETE</v>
          </cell>
          <cell r="J85" t="str">
            <v>ALBACETE</v>
          </cell>
          <cell r="K85" t="str">
            <v>mtgnohales@hotmail.com</v>
          </cell>
        </row>
        <row r="86">
          <cell r="B86" t="str">
            <v>05111816C</v>
          </cell>
          <cell r="C86" t="str">
            <v>Palacios Alcázar</v>
          </cell>
          <cell r="D86" t="str">
            <v>José</v>
          </cell>
          <cell r="E86">
            <v>19051</v>
          </cell>
          <cell r="F86">
            <v>605017590</v>
          </cell>
          <cell r="G86" t="str">
            <v>C/Ibáñez Ibero 1</v>
          </cell>
          <cell r="H86" t="str">
            <v>02005</v>
          </cell>
          <cell r="I86" t="str">
            <v>Albacete</v>
          </cell>
          <cell r="J86" t="str">
            <v>Albacete</v>
          </cell>
          <cell r="K86" t="str">
            <v>jpal.3056@gmail.com</v>
          </cell>
        </row>
        <row r="87">
          <cell r="B87" t="str">
            <v>05114457Q</v>
          </cell>
          <cell r="C87" t="str">
            <v>ARGANDOÑA MORENO</v>
          </cell>
          <cell r="D87" t="str">
            <v>JUANA</v>
          </cell>
          <cell r="E87">
            <v>19362</v>
          </cell>
          <cell r="G87" t="str">
            <v>MARQUES VILLORES 48</v>
          </cell>
          <cell r="H87" t="str">
            <v>02002</v>
          </cell>
          <cell r="I87" t="str">
            <v>ALBACETE</v>
          </cell>
          <cell r="J87" t="str">
            <v>ALBACETE</v>
          </cell>
          <cell r="K87" t="str">
            <v>santana2011jam@gmail.com</v>
          </cell>
        </row>
        <row r="88">
          <cell r="B88" t="str">
            <v>05116166T</v>
          </cell>
          <cell r="C88" t="str">
            <v>RODRIGUEZ RODRIGUEZ</v>
          </cell>
          <cell r="D88" t="str">
            <v>EMILIO</v>
          </cell>
          <cell r="E88">
            <v>20618</v>
          </cell>
          <cell r="F88">
            <v>615227979</v>
          </cell>
          <cell r="G88" t="str">
            <v>José Echegaray 31</v>
          </cell>
          <cell r="H88" t="str">
            <v>02006</v>
          </cell>
          <cell r="I88" t="str">
            <v>Albacete</v>
          </cell>
          <cell r="J88" t="str">
            <v>Albacete</v>
          </cell>
          <cell r="K88" t="str">
            <v>emiliordj@gmail.com</v>
          </cell>
        </row>
        <row r="89">
          <cell r="B89" t="str">
            <v>05117442B</v>
          </cell>
          <cell r="C89" t="str">
            <v>PEREZ MOYANO</v>
          </cell>
          <cell r="D89" t="str">
            <v>ANTONIO</v>
          </cell>
          <cell r="E89">
            <v>19661</v>
          </cell>
          <cell r="F89">
            <v>659732294</v>
          </cell>
          <cell r="G89" t="str">
            <v>C/ YESTE, 11, 4º J</v>
          </cell>
          <cell r="H89" t="str">
            <v>02002</v>
          </cell>
          <cell r="I89" t="str">
            <v>ALBACETE</v>
          </cell>
          <cell r="J89" t="str">
            <v>ALBACETE</v>
          </cell>
          <cell r="K89" t="str">
            <v>pemoan53@hotmail.com</v>
          </cell>
        </row>
        <row r="90">
          <cell r="B90" t="str">
            <v>05119059H</v>
          </cell>
          <cell r="C90" t="str">
            <v>MAÑAS JIMENEZ</v>
          </cell>
          <cell r="D90" t="str">
            <v>JUAN Aº</v>
          </cell>
          <cell r="E90">
            <v>19533</v>
          </cell>
          <cell r="F90">
            <v>610209706</v>
          </cell>
          <cell r="G90" t="str">
            <v>C/ Pedro Martínez Gutiérrez, 24-4º Izq</v>
          </cell>
          <cell r="H90" t="str">
            <v>02004</v>
          </cell>
          <cell r="I90" t="str">
            <v>Albacete</v>
          </cell>
          <cell r="J90" t="str">
            <v>Albacete</v>
          </cell>
          <cell r="K90" t="str">
            <v>proyditec@hotmail.com</v>
          </cell>
        </row>
        <row r="91">
          <cell r="B91" t="str">
            <v>05120663N</v>
          </cell>
          <cell r="C91" t="str">
            <v>MARTINEZ PERAL</v>
          </cell>
          <cell r="D91" t="str">
            <v>MARIA DE LORETO</v>
          </cell>
          <cell r="E91">
            <v>19680</v>
          </cell>
          <cell r="F91">
            <v>699205380</v>
          </cell>
          <cell r="G91" t="str">
            <v>Federico garcia Lorca 18</v>
          </cell>
          <cell r="H91" t="str">
            <v>02004</v>
          </cell>
          <cell r="I91" t="str">
            <v>Albacete</v>
          </cell>
          <cell r="J91" t="str">
            <v>Albacete</v>
          </cell>
          <cell r="K91" t="str">
            <v>loretorosario@hotmail.com</v>
          </cell>
        </row>
        <row r="92">
          <cell r="B92" t="str">
            <v>05121862S</v>
          </cell>
          <cell r="C92" t="str">
            <v>JIMENEZ GONZALEZ</v>
          </cell>
          <cell r="D92" t="str">
            <v xml:space="preserve">Francisco </v>
          </cell>
          <cell r="E92">
            <v>20003</v>
          </cell>
          <cell r="F92">
            <v>660283442</v>
          </cell>
          <cell r="G92" t="str">
            <v>Federico garcia Lorca 18</v>
          </cell>
          <cell r="H92" t="str">
            <v>02004</v>
          </cell>
          <cell r="I92" t="str">
            <v>Albacete</v>
          </cell>
          <cell r="J92" t="str">
            <v>Albacete</v>
          </cell>
          <cell r="K92" t="str">
            <v>pacojimenez54@hotmail.com</v>
          </cell>
        </row>
        <row r="93">
          <cell r="B93" t="str">
            <v>05122007E</v>
          </cell>
          <cell r="C93" t="str">
            <v>SÁNCHEZ CAMPAYO</v>
          </cell>
          <cell r="D93" t="str">
            <v>MARÍA CARMEN</v>
          </cell>
          <cell r="E93">
            <v>20011</v>
          </cell>
          <cell r="F93">
            <v>620951009</v>
          </cell>
          <cell r="G93" t="str">
            <v>C/ LA LITERATURA, 32</v>
          </cell>
          <cell r="H93" t="str">
            <v>02006</v>
          </cell>
          <cell r="I93" t="str">
            <v>ALBACETE</v>
          </cell>
          <cell r="J93" t="str">
            <v>ALBACETE</v>
          </cell>
          <cell r="K93" t="str">
            <v>cscampayo@hotmail.com</v>
          </cell>
        </row>
        <row r="94">
          <cell r="B94" t="str">
            <v>05128736N</v>
          </cell>
          <cell r="C94" t="str">
            <v>GOMEZ RIQUELME</v>
          </cell>
          <cell r="D94" t="str">
            <v>JOSE LUIS</v>
          </cell>
          <cell r="E94">
            <v>20554</v>
          </cell>
          <cell r="F94">
            <v>637222087</v>
          </cell>
          <cell r="G94" t="str">
            <v>C / Ntra sra de la esperanza 10</v>
          </cell>
          <cell r="H94" t="str">
            <v>02004</v>
          </cell>
          <cell r="I94" t="str">
            <v>Albacete</v>
          </cell>
          <cell r="J94" t="str">
            <v>Albacete</v>
          </cell>
          <cell r="K94" t="str">
            <v>joseluis1965@hotmail.com</v>
          </cell>
        </row>
        <row r="95">
          <cell r="B95" t="str">
            <v>05130105R</v>
          </cell>
          <cell r="C95" t="str">
            <v>MORENO PARRA</v>
          </cell>
          <cell r="D95" t="str">
            <v>ELOY MIGUEL</v>
          </cell>
          <cell r="E95">
            <v>20686</v>
          </cell>
          <cell r="F95">
            <v>696077994</v>
          </cell>
          <cell r="G95" t="str">
            <v>C/ EL SALVADOR, 16</v>
          </cell>
          <cell r="H95" t="str">
            <v>02006</v>
          </cell>
          <cell r="I95" t="str">
            <v>ALBACETE</v>
          </cell>
          <cell r="J95" t="str">
            <v>ALBACETE</v>
          </cell>
          <cell r="K95" t="str">
            <v>eloymoreno2@gmail.com</v>
          </cell>
        </row>
        <row r="96">
          <cell r="B96" t="str">
            <v>05131374M</v>
          </cell>
          <cell r="C96" t="str">
            <v>CONCHAN BALLESTEROS</v>
          </cell>
          <cell r="D96" t="str">
            <v>CARMEN</v>
          </cell>
          <cell r="E96">
            <v>20795</v>
          </cell>
          <cell r="F96">
            <v>669669199</v>
          </cell>
          <cell r="G96" t="str">
            <v>Hermanos Quinterro 26</v>
          </cell>
          <cell r="H96" t="str">
            <v>02002</v>
          </cell>
          <cell r="I96" t="str">
            <v>Albacete</v>
          </cell>
          <cell r="J96" t="str">
            <v>Albacete</v>
          </cell>
          <cell r="K96" t="str">
            <v>carmenlavallesol@hotmail.com</v>
          </cell>
        </row>
        <row r="97">
          <cell r="B97" t="str">
            <v>05132496T</v>
          </cell>
          <cell r="C97" t="str">
            <v>Roldan Pastor</v>
          </cell>
          <cell r="D97" t="str">
            <v>Angel</v>
          </cell>
          <cell r="E97">
            <v>20939</v>
          </cell>
          <cell r="F97">
            <v>661812104</v>
          </cell>
          <cell r="G97" t="str">
            <v>Dionisio Guardiola, 10 4º B</v>
          </cell>
          <cell r="H97" t="str">
            <v>02002</v>
          </cell>
          <cell r="I97" t="str">
            <v>ALBACETE</v>
          </cell>
          <cell r="J97" t="str">
            <v>ALBACETE</v>
          </cell>
          <cell r="K97" t="str">
            <v>a.roldan@dipualba.es</v>
          </cell>
        </row>
        <row r="98">
          <cell r="B98" t="str">
            <v>05133768B</v>
          </cell>
          <cell r="C98" t="str">
            <v>LOPEZ RUBIO</v>
          </cell>
          <cell r="D98" t="str">
            <v>CARMEN</v>
          </cell>
          <cell r="E98">
            <v>22175</v>
          </cell>
          <cell r="G98" t="str">
            <v>OSCAR ROMERO 44</v>
          </cell>
          <cell r="H98" t="str">
            <v>02006</v>
          </cell>
          <cell r="I98" t="str">
            <v>ALBACETE</v>
          </cell>
          <cell r="J98" t="str">
            <v>ALBACETE</v>
          </cell>
          <cell r="K98" t="str">
            <v>clrubio@dipualba.es</v>
          </cell>
        </row>
        <row r="99">
          <cell r="B99" t="str">
            <v>05137204Q</v>
          </cell>
          <cell r="C99" t="str">
            <v>OLIVAS GARCIA</v>
          </cell>
          <cell r="D99" t="str">
            <v>BERNARDINA</v>
          </cell>
          <cell r="E99">
            <v>20880</v>
          </cell>
          <cell r="F99">
            <v>696863030</v>
          </cell>
          <cell r="G99" t="str">
            <v>C/ PABLO PICASO, Nº 22, URB. LOS OLIVOS</v>
          </cell>
          <cell r="H99" t="str">
            <v>02010</v>
          </cell>
          <cell r="I99" t="str">
            <v>LA GINETA</v>
          </cell>
          <cell r="J99" t="str">
            <v>ALBACETE</v>
          </cell>
          <cell r="K99" t="str">
            <v>oliju3105@gmail.com</v>
          </cell>
        </row>
        <row r="100">
          <cell r="B100" t="str">
            <v>05137754Z</v>
          </cell>
          <cell r="C100" t="str">
            <v>PEDREGAL PRADOS</v>
          </cell>
          <cell r="D100" t="str">
            <v>CÁNDIDA</v>
          </cell>
          <cell r="E100">
            <v>21334</v>
          </cell>
          <cell r="F100">
            <v>699550051</v>
          </cell>
          <cell r="G100" t="str">
            <v>Circunvalación88</v>
          </cell>
          <cell r="H100" t="str">
            <v>02006</v>
          </cell>
          <cell r="I100" t="str">
            <v>Albacete</v>
          </cell>
          <cell r="J100" t="str">
            <v>Albacete</v>
          </cell>
          <cell r="K100" t="str">
            <v>nemesios@gmail.com</v>
          </cell>
        </row>
        <row r="101">
          <cell r="B101" t="str">
            <v>05138434G</v>
          </cell>
          <cell r="C101" t="str">
            <v>Onsurbe Ramírez</v>
          </cell>
          <cell r="D101" t="str">
            <v>Ignacio</v>
          </cell>
          <cell r="E101">
            <v>21260</v>
          </cell>
          <cell r="F101">
            <v>645905013</v>
          </cell>
          <cell r="G101" t="str">
            <v>Arquitecto Julio Carrilero, 48 b - 6º d</v>
          </cell>
          <cell r="H101" t="str">
            <v>02005</v>
          </cell>
          <cell r="I101" t="str">
            <v>Albacete</v>
          </cell>
          <cell r="J101" t="str">
            <v>Albacete</v>
          </cell>
          <cell r="K101" t="str">
            <v>ionsurbe@telefonica.net</v>
          </cell>
        </row>
        <row r="102">
          <cell r="B102" t="str">
            <v>05139450P</v>
          </cell>
          <cell r="C102" t="str">
            <v>SIMARRO PARDO</v>
          </cell>
          <cell r="D102" t="str">
            <v>JOSE MARIA</v>
          </cell>
          <cell r="E102">
            <v>21341</v>
          </cell>
          <cell r="F102">
            <v>676866800</v>
          </cell>
          <cell r="G102" t="str">
            <v>DOCTOR FLEMING, 55</v>
          </cell>
          <cell r="H102" t="str">
            <v>02004</v>
          </cell>
          <cell r="I102" t="str">
            <v>ALBACETE</v>
          </cell>
          <cell r="J102" t="str">
            <v>ALBACETE</v>
          </cell>
          <cell r="K102" t="str">
            <v>josimpar@gmail.com</v>
          </cell>
        </row>
        <row r="103">
          <cell r="B103" t="str">
            <v>05140045M</v>
          </cell>
          <cell r="C103" t="str">
            <v>SARRIO TIERRASECA</v>
          </cell>
          <cell r="D103" t="str">
            <v>ANTONIO</v>
          </cell>
          <cell r="E103">
            <v>20985</v>
          </cell>
          <cell r="F103">
            <v>690131505</v>
          </cell>
          <cell r="G103" t="str">
            <v>C/ CID, 8, 2º A</v>
          </cell>
          <cell r="H103" t="str">
            <v>02002</v>
          </cell>
          <cell r="I103" t="str">
            <v>ALBACETE</v>
          </cell>
          <cell r="J103" t="str">
            <v>ALBACETE</v>
          </cell>
          <cell r="K103" t="str">
            <v>begonagvalcarcel@hotmail.com</v>
          </cell>
        </row>
        <row r="104">
          <cell r="B104" t="str">
            <v>05140403H</v>
          </cell>
          <cell r="C104" t="str">
            <v>SANCHEZ REYES</v>
          </cell>
          <cell r="D104" t="str">
            <v>NEMESIO</v>
          </cell>
          <cell r="E104">
            <v>20694</v>
          </cell>
          <cell r="F104">
            <v>699550051</v>
          </cell>
          <cell r="G104" t="str">
            <v>Circunvalación 88</v>
          </cell>
          <cell r="H104" t="str">
            <v>02006</v>
          </cell>
          <cell r="I104" t="str">
            <v>Albacete</v>
          </cell>
          <cell r="J104" t="str">
            <v>Albacete</v>
          </cell>
          <cell r="K104" t="str">
            <v>nemesios@gmail.com</v>
          </cell>
        </row>
        <row r="105">
          <cell r="B105" t="str">
            <v>05141749F</v>
          </cell>
          <cell r="C105" t="str">
            <v>TOBOSO SAEZ</v>
          </cell>
          <cell r="D105" t="str">
            <v>FLORENTINA</v>
          </cell>
          <cell r="E105">
            <v>21282</v>
          </cell>
          <cell r="F105">
            <v>659990071</v>
          </cell>
          <cell r="G105" t="str">
            <v>S. Agustín, 18 1º B</v>
          </cell>
          <cell r="H105" t="str">
            <v>02001</v>
          </cell>
          <cell r="I105" t="str">
            <v>ALBACETE</v>
          </cell>
          <cell r="J105" t="str">
            <v>ALBACETE</v>
          </cell>
          <cell r="K105" t="str">
            <v>matildesy@gmail.com</v>
          </cell>
        </row>
        <row r="106">
          <cell r="B106" t="str">
            <v>05144376N</v>
          </cell>
          <cell r="C106" t="str">
            <v>LÓPEZ BARBERO</v>
          </cell>
          <cell r="D106" t="str">
            <v>ANTONIA</v>
          </cell>
          <cell r="E106">
            <v>21464</v>
          </cell>
          <cell r="F106">
            <v>600453307</v>
          </cell>
          <cell r="G106" t="str">
            <v>NTRA. SRA. DE LA ESPERANZA, 10</v>
          </cell>
          <cell r="H106" t="str">
            <v>02004</v>
          </cell>
          <cell r="I106" t="str">
            <v>ALBACETE</v>
          </cell>
          <cell r="J106" t="str">
            <v>ALBACETE</v>
          </cell>
          <cell r="K106" t="str">
            <v>antonia.lopez@uclm.es</v>
          </cell>
        </row>
        <row r="107">
          <cell r="B107" t="str">
            <v>05150899A</v>
          </cell>
          <cell r="C107" t="str">
            <v>MARTINEZ CANO</v>
          </cell>
          <cell r="D107" t="str">
            <v>RAFAEL</v>
          </cell>
          <cell r="E107">
            <v>21599</v>
          </cell>
          <cell r="F107">
            <v>661196051</v>
          </cell>
          <cell r="G107" t="str">
            <v>C/Molinos y Barajas nº 7 - 2º</v>
          </cell>
          <cell r="H107" t="str">
            <v>02400</v>
          </cell>
          <cell r="I107" t="str">
            <v>HELLIN</v>
          </cell>
          <cell r="J107" t="str">
            <v>ALBACETE</v>
          </cell>
          <cell r="K107" t="str">
            <v>r.martinez@dipualba.es</v>
          </cell>
        </row>
        <row r="108">
          <cell r="B108" t="str">
            <v>05151993Q</v>
          </cell>
          <cell r="C108" t="str">
            <v>Yáñez González</v>
          </cell>
          <cell r="D108" t="str">
            <v>MATILDE</v>
          </cell>
          <cell r="E108">
            <v>21989</v>
          </cell>
          <cell r="F108">
            <v>620319150</v>
          </cell>
          <cell r="G108" t="str">
            <v>Caldereros, 8 1º K</v>
          </cell>
          <cell r="H108" t="str">
            <v>02001</v>
          </cell>
          <cell r="I108" t="str">
            <v>ALBACETE</v>
          </cell>
          <cell r="J108" t="str">
            <v>ALBACETE</v>
          </cell>
          <cell r="K108" t="str">
            <v>matildesy@gmail.com</v>
          </cell>
        </row>
        <row r="109">
          <cell r="B109" t="str">
            <v>05152640L</v>
          </cell>
          <cell r="C109" t="str">
            <v>GOMARIZ CARRILLO</v>
          </cell>
          <cell r="D109" t="str">
            <v>YOLANDA</v>
          </cell>
          <cell r="E109">
            <v>22080</v>
          </cell>
          <cell r="F109">
            <v>629593922</v>
          </cell>
          <cell r="G109" t="str">
            <v>san antonio, 10</v>
          </cell>
          <cell r="H109" t="str">
            <v>02007</v>
          </cell>
          <cell r="I109" t="str">
            <v>ALBACETE</v>
          </cell>
          <cell r="J109" t="str">
            <v>ALBACETE</v>
          </cell>
          <cell r="K109" t="str">
            <v>yogocar@hotmail.com</v>
          </cell>
        </row>
        <row r="110">
          <cell r="B110" t="str">
            <v>05153019F</v>
          </cell>
          <cell r="C110" t="str">
            <v>García Nohales</v>
          </cell>
          <cell r="D110" t="str">
            <v>Francisca</v>
          </cell>
          <cell r="E110">
            <v>22065</v>
          </cell>
          <cell r="F110">
            <v>606007354</v>
          </cell>
          <cell r="G110" t="str">
            <v>P. circunvalación  109  2ºa</v>
          </cell>
          <cell r="H110" t="str">
            <v>02003</v>
          </cell>
          <cell r="I110" t="str">
            <v>Albacete</v>
          </cell>
          <cell r="J110" t="str">
            <v>Albacete</v>
          </cell>
          <cell r="K110" t="str">
            <v>paquigar1@hotmail.com</v>
          </cell>
        </row>
        <row r="111">
          <cell r="B111" t="str">
            <v>05153276B</v>
          </cell>
          <cell r="C111" t="str">
            <v>LOPEZ RUBIO</v>
          </cell>
          <cell r="D111" t="str">
            <v>CARMEN</v>
          </cell>
          <cell r="E111">
            <v>22175</v>
          </cell>
          <cell r="F111">
            <v>699767105</v>
          </cell>
          <cell r="G111" t="str">
            <v>Oscar Romero 44</v>
          </cell>
          <cell r="H111" t="str">
            <v>02006</v>
          </cell>
          <cell r="I111" t="str">
            <v>Albacete</v>
          </cell>
          <cell r="J111" t="str">
            <v>Albacete</v>
          </cell>
          <cell r="K111" t="str">
            <v>cl.rubio@dipualba.es</v>
          </cell>
        </row>
        <row r="112">
          <cell r="B112" t="str">
            <v>05153369N</v>
          </cell>
          <cell r="C112" t="str">
            <v>ARROYO MONTESINOS</v>
          </cell>
          <cell r="D112" t="str">
            <v>LLANOS</v>
          </cell>
          <cell r="E112">
            <v>22003</v>
          </cell>
          <cell r="F112">
            <v>636808388</v>
          </cell>
          <cell r="G112" t="str">
            <v>MELCHOR DE MACANAZ, 1 - 2ºC</v>
          </cell>
          <cell r="H112" t="str">
            <v>02005</v>
          </cell>
          <cell r="I112" t="str">
            <v>ALBACETE</v>
          </cell>
          <cell r="J112" t="str">
            <v>ALBACETE</v>
          </cell>
          <cell r="K112" t="str">
            <v>j.villar@ono.com</v>
          </cell>
        </row>
        <row r="113">
          <cell r="B113" t="str">
            <v>05154222Z</v>
          </cell>
          <cell r="C113" t="str">
            <v>GARRIDO VALERA</v>
          </cell>
          <cell r="D113" t="str">
            <v>MARÍA ENCARNA</v>
          </cell>
          <cell r="E113">
            <v>22000</v>
          </cell>
          <cell r="G113" t="str">
            <v>PRINCESA, 3 Duplicado. Apto. 401</v>
          </cell>
          <cell r="H113" t="str">
            <v>28008</v>
          </cell>
          <cell r="I113" t="str">
            <v>MADRID</v>
          </cell>
          <cell r="J113" t="str">
            <v>MADRID</v>
          </cell>
          <cell r="K113" t="str">
            <v>mari.encar@hotmail.com</v>
          </cell>
        </row>
        <row r="114">
          <cell r="B114" t="str">
            <v>05155380E</v>
          </cell>
          <cell r="C114" t="str">
            <v xml:space="preserve">REOLID MAS </v>
          </cell>
          <cell r="D114" t="str">
            <v>MARIA ANGELES</v>
          </cell>
          <cell r="E114">
            <v>22537</v>
          </cell>
          <cell r="F114">
            <v>646566027</v>
          </cell>
          <cell r="G114" t="str">
            <v>MUÑOZ SECA, 20</v>
          </cell>
          <cell r="H114" t="str">
            <v>02002</v>
          </cell>
          <cell r="I114" t="str">
            <v>ALBACETE</v>
          </cell>
          <cell r="J114" t="str">
            <v>ALBACETE</v>
          </cell>
          <cell r="K114" t="str">
            <v>Angeles.Reolid@uclm.es</v>
          </cell>
        </row>
        <row r="115">
          <cell r="B115" t="str">
            <v>05155533Z</v>
          </cell>
          <cell r="C115" t="str">
            <v>LORENZO DIAZ</v>
          </cell>
          <cell r="D115" t="str">
            <v>MARCA</v>
          </cell>
          <cell r="E115">
            <v>22531</v>
          </cell>
          <cell r="F115">
            <v>606673716</v>
          </cell>
          <cell r="G115" t="str">
            <v>PEREZ PASTOR, 52</v>
          </cell>
          <cell r="H115" t="str">
            <v>02004</v>
          </cell>
          <cell r="I115" t="str">
            <v>ALBACETE</v>
          </cell>
          <cell r="J115" t="str">
            <v>ALBACETE</v>
          </cell>
          <cell r="K115" t="str">
            <v>marcalorenzo32@gmail.com</v>
          </cell>
        </row>
        <row r="116">
          <cell r="B116" t="str">
            <v>05157121S</v>
          </cell>
          <cell r="C116" t="str">
            <v>López González</v>
          </cell>
          <cell r="D116" t="str">
            <v>Angel</v>
          </cell>
          <cell r="E116">
            <v>22501</v>
          </cell>
          <cell r="F116">
            <v>645905013</v>
          </cell>
          <cell r="G116" t="str">
            <v>Arquitecto Julio Carrilero, 48 b - 6º d</v>
          </cell>
          <cell r="H116" t="str">
            <v>02005</v>
          </cell>
          <cell r="I116" t="str">
            <v>Albacete</v>
          </cell>
          <cell r="J116" t="str">
            <v>Albacete</v>
          </cell>
          <cell r="K116" t="str">
            <v>ionsurbe@telefonica.net</v>
          </cell>
        </row>
        <row r="117">
          <cell r="B117" t="str">
            <v>05157908C</v>
          </cell>
          <cell r="C117" t="str">
            <v xml:space="preserve">Tendero Molina </v>
          </cell>
          <cell r="D117" t="str">
            <v>Antonia</v>
          </cell>
          <cell r="E117">
            <v>22617</v>
          </cell>
          <cell r="F117">
            <v>645905013</v>
          </cell>
          <cell r="G117" t="str">
            <v>Arquitecto Julio Carrilero, 48 b - 6º d</v>
          </cell>
          <cell r="H117" t="str">
            <v>02005</v>
          </cell>
          <cell r="I117" t="str">
            <v>Albacete</v>
          </cell>
          <cell r="J117" t="str">
            <v>Albacete</v>
          </cell>
          <cell r="K117" t="str">
            <v>ionsurbe@telefonica.net</v>
          </cell>
        </row>
        <row r="118">
          <cell r="B118" t="str">
            <v>05158064S</v>
          </cell>
          <cell r="C118" t="str">
            <v>ROLDAN LOPEZ</v>
          </cell>
          <cell r="D118" t="str">
            <v>JOAQUIN</v>
          </cell>
          <cell r="E118">
            <v>22236</v>
          </cell>
          <cell r="F118">
            <v>670219547</v>
          </cell>
          <cell r="G118" t="str">
            <v>C/ LITERATURA, 28</v>
          </cell>
          <cell r="H118" t="str">
            <v>02006</v>
          </cell>
          <cell r="I118" t="str">
            <v>ALBACETE</v>
          </cell>
          <cell r="J118" t="str">
            <v>ALBACETE</v>
          </cell>
          <cell r="K118" t="str">
            <v>joaquin.roldan@correo.aeat.es</v>
          </cell>
        </row>
        <row r="119">
          <cell r="B119" t="str">
            <v>05158564D</v>
          </cell>
          <cell r="C119" t="str">
            <v>Abellán Ballesteros</v>
          </cell>
          <cell r="D119" t="str">
            <v>Mar</v>
          </cell>
          <cell r="E119">
            <v>22793</v>
          </cell>
          <cell r="F119">
            <v>667412393</v>
          </cell>
          <cell r="G119" t="str">
            <v>Victor Hugo 1, 4º</v>
          </cell>
          <cell r="H119" t="str">
            <v>02001</v>
          </cell>
          <cell r="I119" t="str">
            <v>Albacete</v>
          </cell>
          <cell r="J119" t="str">
            <v>Albacete</v>
          </cell>
          <cell r="K119" t="str">
            <v>marabellan@gmail.com</v>
          </cell>
        </row>
        <row r="120">
          <cell r="B120" t="str">
            <v>05158668K</v>
          </cell>
          <cell r="C120" t="str">
            <v>Escoto Romaní</v>
          </cell>
          <cell r="D120" t="str">
            <v>Ramón</v>
          </cell>
          <cell r="E120">
            <v>22959</v>
          </cell>
          <cell r="F120">
            <v>605166395</v>
          </cell>
          <cell r="G120" t="str">
            <v>C/ Tinte 36</v>
          </cell>
          <cell r="H120" t="str">
            <v>02002</v>
          </cell>
          <cell r="I120" t="str">
            <v>ALBACETE</v>
          </cell>
          <cell r="J120" t="str">
            <v>ALBACETE</v>
          </cell>
          <cell r="K120" t="str">
            <v>escodent@hotmail.es</v>
          </cell>
        </row>
        <row r="121">
          <cell r="B121" t="str">
            <v>05159687M</v>
          </cell>
          <cell r="C121" t="str">
            <v>Sanz López</v>
          </cell>
          <cell r="D121" t="str">
            <v>Margarita</v>
          </cell>
          <cell r="E121">
            <v>21986</v>
          </cell>
          <cell r="F121">
            <v>696181928</v>
          </cell>
          <cell r="G121" t="str">
            <v>Ciudad Real, 5</v>
          </cell>
          <cell r="H121" t="str">
            <v>02002</v>
          </cell>
          <cell r="I121" t="str">
            <v>Albacete</v>
          </cell>
          <cell r="J121" t="str">
            <v>Albacete</v>
          </cell>
          <cell r="K121" t="str">
            <v>margasanzlo@gmail.com</v>
          </cell>
        </row>
        <row r="122">
          <cell r="B122" t="str">
            <v>05160413H</v>
          </cell>
          <cell r="C122" t="str">
            <v>OLIVAS GARCIA</v>
          </cell>
          <cell r="D122" t="str">
            <v>JUANA MARIA</v>
          </cell>
          <cell r="E122">
            <v>22432</v>
          </cell>
          <cell r="F122">
            <v>696863030</v>
          </cell>
          <cell r="G122" t="str">
            <v>C/ PEREZ GALDOS,  Nº  49 – 1º  DERCH.</v>
          </cell>
          <cell r="H122" t="str">
            <v>02003</v>
          </cell>
          <cell r="I122" t="str">
            <v>ALBACETE</v>
          </cell>
          <cell r="J122" t="str">
            <v>ALBACETE</v>
          </cell>
          <cell r="K122" t="str">
            <v>oliju3105@gmail.com</v>
          </cell>
        </row>
        <row r="123">
          <cell r="B123" t="str">
            <v>05160440E</v>
          </cell>
          <cell r="C123" t="str">
            <v>RODRIGUEZ RAMIREZ</v>
          </cell>
          <cell r="D123" t="str">
            <v>JUAN</v>
          </cell>
          <cell r="E123">
            <v>24726</v>
          </cell>
          <cell r="F123">
            <v>656543938</v>
          </cell>
          <cell r="G123" t="str">
            <v>C/ SAN LUIS, 2 , 1º DCHA.</v>
          </cell>
          <cell r="H123" t="str">
            <v>02004</v>
          </cell>
          <cell r="I123" t="str">
            <v>ALBACETE</v>
          </cell>
          <cell r="J123" t="str">
            <v>ALBACETE</v>
          </cell>
          <cell r="K123" t="str">
            <v>rodriguezramirezjuan@gmail.com</v>
          </cell>
        </row>
        <row r="124">
          <cell r="B124" t="str">
            <v>05161711M</v>
          </cell>
          <cell r="C124" t="str">
            <v>DELGADO PIQUERAS</v>
          </cell>
          <cell r="D124" t="str">
            <v>FRANCISCO</v>
          </cell>
          <cell r="E124">
            <v>22894</v>
          </cell>
          <cell r="F124">
            <v>687574091</v>
          </cell>
          <cell r="G124" t="str">
            <v>LITERATURA,  37</v>
          </cell>
          <cell r="H124" t="str">
            <v>02008</v>
          </cell>
          <cell r="I124" t="str">
            <v>ALBACETE</v>
          </cell>
          <cell r="J124" t="str">
            <v>ALBACETE</v>
          </cell>
          <cell r="K124" t="str">
            <v>francisco.delgado@uclm.es</v>
          </cell>
        </row>
        <row r="125">
          <cell r="B125" t="str">
            <v>05163291K</v>
          </cell>
          <cell r="C125" t="str">
            <v xml:space="preserve">GARIJO RUEDA </v>
          </cell>
          <cell r="D125" t="str">
            <v>FRANCISCO</v>
          </cell>
          <cell r="E125">
            <v>22704</v>
          </cell>
          <cell r="F125" t="str">
            <v>618 31 37 36</v>
          </cell>
          <cell r="G125" t="str">
            <v>Química, 6</v>
          </cell>
          <cell r="H125" t="str">
            <v>02005</v>
          </cell>
          <cell r="I125" t="str">
            <v>ALBACETE</v>
          </cell>
          <cell r="J125" t="str">
            <v>ALBACETE</v>
          </cell>
          <cell r="K125" t="str">
            <v>fgarijo62@gmail.com</v>
          </cell>
        </row>
        <row r="126">
          <cell r="B126" t="str">
            <v>05163914T</v>
          </cell>
          <cell r="C126" t="str">
            <v>GIL JIMENEZ</v>
          </cell>
          <cell r="D126" t="str">
            <v>PILAR</v>
          </cell>
          <cell r="E126">
            <v>23230</v>
          </cell>
          <cell r="F126">
            <v>606777623</v>
          </cell>
          <cell r="G126" t="str">
            <v>C/ San Agustín, 23</v>
          </cell>
          <cell r="H126" t="str">
            <v>02001</v>
          </cell>
          <cell r="I126" t="str">
            <v>Albacete</v>
          </cell>
          <cell r="J126" t="str">
            <v>Albacete</v>
          </cell>
          <cell r="K126" t="str">
            <v>pgili@jccm.es</v>
          </cell>
        </row>
        <row r="127">
          <cell r="B127" t="str">
            <v>05164274S</v>
          </cell>
          <cell r="C127" t="str">
            <v>BLAZQUEZ MERINO</v>
          </cell>
          <cell r="D127" t="str">
            <v>MARIA ISABEL</v>
          </cell>
          <cell r="E127">
            <v>23104</v>
          </cell>
          <cell r="F127">
            <v>637146451</v>
          </cell>
          <cell r="G127" t="str">
            <v>Avda Guardia Civil N   69</v>
          </cell>
          <cell r="H127" t="str">
            <v>02049</v>
          </cell>
          <cell r="I127" t="str">
            <v>AGUAS NUEVAS</v>
          </cell>
          <cell r="J127" t="str">
            <v>ALBACETE</v>
          </cell>
          <cell r="K127" t="str">
            <v>iblazquezm@gmail.com</v>
          </cell>
        </row>
        <row r="128">
          <cell r="B128" t="str">
            <v>05165242V</v>
          </cell>
          <cell r="C128" t="str">
            <v>ALFARO FERNANDEZ</v>
          </cell>
          <cell r="D128" t="str">
            <v>MANUEL</v>
          </cell>
          <cell r="E128">
            <v>23245</v>
          </cell>
          <cell r="F128">
            <v>667511958</v>
          </cell>
          <cell r="G128" t="str">
            <v>LERIDA, 54   3ºG</v>
          </cell>
          <cell r="H128" t="str">
            <v>02006</v>
          </cell>
          <cell r="I128" t="str">
            <v>ALBACETE</v>
          </cell>
          <cell r="J128" t="str">
            <v>ALBACETE</v>
          </cell>
          <cell r="K128" t="str">
            <v>manuel.alfaro@uclm.es</v>
          </cell>
        </row>
        <row r="129">
          <cell r="B129" t="str">
            <v>05166091S</v>
          </cell>
          <cell r="C129" t="str">
            <v>GONZÁLEZ MARTÍNEZ</v>
          </cell>
          <cell r="D129" t="str">
            <v>JOSÉ LUIS</v>
          </cell>
          <cell r="E129">
            <v>24040</v>
          </cell>
          <cell r="F129">
            <v>699990884</v>
          </cell>
          <cell r="G129" t="str">
            <v>C/ DON QUIJOTE, 17, 4º H</v>
          </cell>
          <cell r="H129" t="str">
            <v>02006</v>
          </cell>
          <cell r="I129" t="str">
            <v>ALBACETE</v>
          </cell>
          <cell r="J129" t="str">
            <v>ALBACETE</v>
          </cell>
          <cell r="K129" t="str">
            <v>JLUISON@LIVE.COM</v>
          </cell>
        </row>
        <row r="130">
          <cell r="B130" t="str">
            <v>05166300V</v>
          </cell>
          <cell r="C130" t="str">
            <v>ALDEHUELA LEON</v>
          </cell>
          <cell r="D130" t="str">
            <v>ROSARIO</v>
          </cell>
          <cell r="E130">
            <v>23013</v>
          </cell>
          <cell r="F130">
            <v>600026032</v>
          </cell>
          <cell r="G130" t="str">
            <v>LERIDA, 54   3ºG</v>
          </cell>
          <cell r="H130" t="str">
            <v>02006</v>
          </cell>
          <cell r="I130" t="str">
            <v>ALBACETE</v>
          </cell>
          <cell r="J130" t="str">
            <v>ALBACETE</v>
          </cell>
          <cell r="K130" t="str">
            <v>rosario.aldehuela@uclm.es</v>
          </cell>
        </row>
        <row r="131">
          <cell r="B131" t="str">
            <v>05168136J</v>
          </cell>
          <cell r="C131" t="str">
            <v>López González</v>
          </cell>
          <cell r="D131" t="str">
            <v>Aurora</v>
          </cell>
          <cell r="E131">
            <v>23344</v>
          </cell>
          <cell r="F131">
            <v>645905013</v>
          </cell>
          <cell r="G131" t="str">
            <v>Arquitecto Julio Carrilero, 48 b - 6º d</v>
          </cell>
          <cell r="H131" t="str">
            <v>02005</v>
          </cell>
          <cell r="I131" t="str">
            <v>Albacete</v>
          </cell>
          <cell r="J131" t="str">
            <v>Albacete</v>
          </cell>
          <cell r="K131" t="str">
            <v>ionsurbe@telefonica.net</v>
          </cell>
        </row>
        <row r="132">
          <cell r="B132" t="str">
            <v>05168342F</v>
          </cell>
          <cell r="C132" t="str">
            <v>MORENO DIAZ</v>
          </cell>
          <cell r="D132" t="str">
            <v>JOSÉ JUAN</v>
          </cell>
          <cell r="E132">
            <v>26723</v>
          </cell>
          <cell r="F132">
            <v>670031106</v>
          </cell>
          <cell r="G132" t="str">
            <v>BENAVENTE, 5</v>
          </cell>
          <cell r="H132" t="str">
            <v>02500</v>
          </cell>
          <cell r="I132" t="str">
            <v>TOBARRA</v>
          </cell>
          <cell r="J132" t="str">
            <v>ALBACETE</v>
          </cell>
          <cell r="K132" t="str">
            <v>picotobarra@hotmail.es</v>
          </cell>
        </row>
        <row r="133">
          <cell r="B133" t="str">
            <v>05168652T</v>
          </cell>
          <cell r="C133" t="str">
            <v>MORAGA GONZALEZ</v>
          </cell>
          <cell r="D133" t="str">
            <v>JESUS MARIA</v>
          </cell>
          <cell r="E133">
            <v>24520</v>
          </cell>
          <cell r="F133">
            <v>660966392</v>
          </cell>
          <cell r="G133" t="str">
            <v>PASEO CIRCUNVALACIÓN, 90-B, 2º E</v>
          </cell>
          <cell r="H133" t="str">
            <v>02006</v>
          </cell>
          <cell r="I133" t="str">
            <v>ALBACETE</v>
          </cell>
          <cell r="J133" t="str">
            <v>ALBACETE</v>
          </cell>
          <cell r="K133" t="str">
            <v>jeveredu@ono.com</v>
          </cell>
        </row>
        <row r="134">
          <cell r="B134" t="str">
            <v>05168783G</v>
          </cell>
          <cell r="C134" t="str">
            <v xml:space="preserve">Valera Gasull  </v>
          </cell>
          <cell r="D134" t="str">
            <v>M. LLanos</v>
          </cell>
          <cell r="E134">
            <v>23258</v>
          </cell>
          <cell r="F134" t="str">
            <v>No tiene</v>
          </cell>
          <cell r="G134" t="str">
            <v>Antonio Gotor n. 7   2.B</v>
          </cell>
          <cell r="H134" t="str">
            <v>02002</v>
          </cell>
          <cell r="I134" t="str">
            <v>ALBACETE</v>
          </cell>
          <cell r="J134" t="str">
            <v>ALBACETE</v>
          </cell>
          <cell r="K134" t="str">
            <v>llanetes@terra.es</v>
          </cell>
        </row>
        <row r="135">
          <cell r="B135" t="str">
            <v>05169997B</v>
          </cell>
          <cell r="C135" t="str">
            <v>PEÑARRUBIA BLASCO</v>
          </cell>
          <cell r="D135" t="str">
            <v>FELISA</v>
          </cell>
          <cell r="E135">
            <v>24241</v>
          </cell>
          <cell r="F135">
            <v>680182556</v>
          </cell>
          <cell r="G135" t="str">
            <v>C/ RAMÓN Y CAJAL, 42</v>
          </cell>
          <cell r="H135" t="str">
            <v>02005</v>
          </cell>
          <cell r="I135" t="str">
            <v>ALBACETE</v>
          </cell>
          <cell r="J135" t="str">
            <v>ALBACETE</v>
          </cell>
          <cell r="K135" t="str">
            <v>fpeb44@gmail.com</v>
          </cell>
        </row>
        <row r="136">
          <cell r="B136" t="str">
            <v>05170057W</v>
          </cell>
          <cell r="C136" t="str">
            <v>CORTES RODRIGUEZ</v>
          </cell>
          <cell r="D136" t="str">
            <v>ANGELES</v>
          </cell>
          <cell r="E136">
            <v>23389</v>
          </cell>
          <cell r="F136">
            <v>620538154</v>
          </cell>
          <cell r="G136" t="str">
            <v>C/DOCTOR GALIACHO 3 - 2H</v>
          </cell>
          <cell r="H136" t="str">
            <v>02006</v>
          </cell>
          <cell r="I136" t="str">
            <v>ALBACETE</v>
          </cell>
          <cell r="J136" t="str">
            <v>ALBACETE</v>
          </cell>
          <cell r="K136" t="str">
            <v>gelicortes@gmail.com</v>
          </cell>
        </row>
        <row r="137">
          <cell r="B137" t="str">
            <v>05171488F</v>
          </cell>
          <cell r="C137" t="str">
            <v xml:space="preserve">ESCRIBANO LARA </v>
          </cell>
          <cell r="D137" t="str">
            <v>ANDRES</v>
          </cell>
          <cell r="E137">
            <v>23155</v>
          </cell>
          <cell r="F137">
            <v>618383549</v>
          </cell>
          <cell r="G137" t="str">
            <v>CIENCIAS DE LA SALUD, 8</v>
          </cell>
          <cell r="H137" t="str">
            <v>02005</v>
          </cell>
          <cell r="I137" t="str">
            <v>ALBACETE</v>
          </cell>
          <cell r="J137" t="str">
            <v>ALBACETE</v>
          </cell>
          <cell r="K137" t="str">
            <v>escribanolara@gmail.com</v>
          </cell>
        </row>
        <row r="138">
          <cell r="B138" t="str">
            <v>05171710E</v>
          </cell>
          <cell r="C138" t="str">
            <v>FERNANDEZ SANCHEZ</v>
          </cell>
          <cell r="D138" t="str">
            <v>ANDRES</v>
          </cell>
          <cell r="E138">
            <v>23340</v>
          </cell>
          <cell r="F138">
            <v>660287823</v>
          </cell>
          <cell r="G138" t="str">
            <v>C/ BAÑOS, 41-5</v>
          </cell>
          <cell r="H138" t="str">
            <v>02005</v>
          </cell>
          <cell r="I138" t="str">
            <v>ALBACETE</v>
          </cell>
          <cell r="J138" t="str">
            <v>ALBACETE</v>
          </cell>
          <cell r="K138" t="str">
            <v>andresgineta_63@hotmail.com</v>
          </cell>
        </row>
        <row r="139">
          <cell r="B139" t="str">
            <v>05171895T</v>
          </cell>
          <cell r="C139" t="str">
            <v>JIMÉNEZ GARCÍA</v>
          </cell>
          <cell r="D139" t="str">
            <v>JOSÉ JULIAN</v>
          </cell>
          <cell r="E139">
            <v>23287</v>
          </cell>
          <cell r="F139">
            <v>696339424</v>
          </cell>
          <cell r="G139" t="str">
            <v>RAMÓN Y CAJAL, 2 - 4º</v>
          </cell>
          <cell r="H139" t="str">
            <v>02630</v>
          </cell>
          <cell r="I139" t="str">
            <v>LA RODA</v>
          </cell>
          <cell r="J139" t="str">
            <v>ALBACETE</v>
          </cell>
          <cell r="K139" t="str">
            <v>josejulianjimenezgarcia@yahoo.es</v>
          </cell>
        </row>
        <row r="140">
          <cell r="B140" t="str">
            <v>05191455X</v>
          </cell>
          <cell r="C140" t="str">
            <v>MARTINEZ PICAZO</v>
          </cell>
          <cell r="D140" t="str">
            <v>MARIA LLANOS</v>
          </cell>
          <cell r="E140">
            <v>23642</v>
          </cell>
          <cell r="F140">
            <v>655544267</v>
          </cell>
          <cell r="G140" t="str">
            <v>LERIDA 50</v>
          </cell>
          <cell r="H140" t="str">
            <v>02006</v>
          </cell>
          <cell r="I140" t="str">
            <v>ALBACETE</v>
          </cell>
          <cell r="J140" t="str">
            <v>ALBACETE</v>
          </cell>
          <cell r="K140" t="str">
            <v>mariap.mpicazo@uclm.es</v>
          </cell>
        </row>
        <row r="141">
          <cell r="B141" t="str">
            <v>05192008B</v>
          </cell>
          <cell r="C141" t="str">
            <v>GRANADOS NIETO</v>
          </cell>
          <cell r="D141" t="str">
            <v>MARIA CONSUELO</v>
          </cell>
          <cell r="E141">
            <v>22541</v>
          </cell>
          <cell r="F141">
            <v>636219719</v>
          </cell>
          <cell r="G141" t="str">
            <v>PASAJE DE ORIENTE, 3-2º CENTRO</v>
          </cell>
          <cell r="H141" t="str">
            <v>02004</v>
          </cell>
          <cell r="I141" t="str">
            <v>ALBACETE</v>
          </cell>
          <cell r="J141" t="str">
            <v>ALBACETE</v>
          </cell>
          <cell r="K141" t="str">
            <v>Consuelo.Granados@uclm.es</v>
          </cell>
        </row>
        <row r="142">
          <cell r="B142" t="str">
            <v>05192320R</v>
          </cell>
          <cell r="C142" t="str">
            <v>PEINADO FELIPE</v>
          </cell>
          <cell r="D142" t="str">
            <v>JESUS</v>
          </cell>
          <cell r="E142">
            <v>24173</v>
          </cell>
          <cell r="G142" t="str">
            <v>Av. Ramón y Cajal, 16-2ºF</v>
          </cell>
          <cell r="H142" t="str">
            <v>02005</v>
          </cell>
          <cell r="I142" t="str">
            <v>ALBACETE</v>
          </cell>
          <cell r="J142" t="str">
            <v>ALBACETE</v>
          </cell>
          <cell r="K142" t="str">
            <v>jepeinfel@gmail.com</v>
          </cell>
        </row>
        <row r="143">
          <cell r="B143" t="str">
            <v>05192690A</v>
          </cell>
          <cell r="C143" t="str">
            <v>LOPEZ LORENZO</v>
          </cell>
          <cell r="D143" t="str">
            <v>MARIA JOSE</v>
          </cell>
          <cell r="E143">
            <v>23627</v>
          </cell>
          <cell r="F143">
            <v>678917745</v>
          </cell>
          <cell r="G143" t="str">
            <v>ROSARIO 77</v>
          </cell>
          <cell r="H143" t="str">
            <v>02003</v>
          </cell>
          <cell r="I143" t="str">
            <v>ALBACETE</v>
          </cell>
          <cell r="J143" t="str">
            <v>ALBACETE</v>
          </cell>
          <cell r="K143" t="str">
            <v>mariajose.lopez@uclm.es</v>
          </cell>
        </row>
        <row r="144">
          <cell r="B144" t="str">
            <v>05192790B</v>
          </cell>
          <cell r="C144" t="str">
            <v>HUEDO MARTINEZ</v>
          </cell>
          <cell r="D144" t="str">
            <v>ANTONIO</v>
          </cell>
          <cell r="E144">
            <v>23377</v>
          </cell>
          <cell r="F144">
            <v>676493199</v>
          </cell>
          <cell r="G144" t="str">
            <v>ISAAC PERAL, 23</v>
          </cell>
          <cell r="H144" t="str">
            <v>02630</v>
          </cell>
          <cell r="I144" t="str">
            <v>LA RODA</v>
          </cell>
          <cell r="J144" t="str">
            <v>ALBACETE</v>
          </cell>
          <cell r="K144" t="str">
            <v>antonio.huedo@seur.net</v>
          </cell>
        </row>
        <row r="145">
          <cell r="B145" t="str">
            <v>05193523P</v>
          </cell>
          <cell r="C145" t="str">
            <v>GRACIA ALFARO</v>
          </cell>
          <cell r="D145" t="str">
            <v>HORACIO</v>
          </cell>
          <cell r="E145">
            <v>23745</v>
          </cell>
          <cell r="F145">
            <v>670087002</v>
          </cell>
          <cell r="G145" t="str">
            <v>Hermanos Villar 38</v>
          </cell>
          <cell r="H145" t="str">
            <v>02004</v>
          </cell>
          <cell r="I145" t="str">
            <v>Albacete</v>
          </cell>
          <cell r="J145" t="str">
            <v>Albacete</v>
          </cell>
          <cell r="K145" t="str">
            <v>canicosa5@gmail.com</v>
          </cell>
        </row>
        <row r="146">
          <cell r="B146" t="str">
            <v>05193683F</v>
          </cell>
          <cell r="C146" t="str">
            <v>Sánchez Pina</v>
          </cell>
          <cell r="D146" t="str">
            <v>Wilfredo</v>
          </cell>
          <cell r="E146">
            <v>23604</v>
          </cell>
          <cell r="F146">
            <v>670086716</v>
          </cell>
          <cell r="G146" t="str">
            <v>C/Vereda de Jaén Nº46</v>
          </cell>
          <cell r="H146" t="str">
            <v>02006</v>
          </cell>
          <cell r="I146" t="str">
            <v>ALBACETE</v>
          </cell>
          <cell r="J146" t="str">
            <v>ALBACETE</v>
          </cell>
          <cell r="K146" t="str">
            <v>guerrillero1@hotmail.com</v>
          </cell>
        </row>
        <row r="147">
          <cell r="B147" t="str">
            <v>05194538B</v>
          </cell>
          <cell r="C147" t="str">
            <v>Oliver Martinez</v>
          </cell>
          <cell r="D147" t="str">
            <v>Atilano</v>
          </cell>
          <cell r="E147">
            <v>23730</v>
          </cell>
          <cell r="F147">
            <v>619371286</v>
          </cell>
          <cell r="G147" t="str">
            <v>C/Doctor Galiacho Nº 3</v>
          </cell>
          <cell r="H147" t="str">
            <v>02006</v>
          </cell>
          <cell r="I147" t="str">
            <v>ALBACETE</v>
          </cell>
          <cell r="J147" t="str">
            <v>ALBACETE</v>
          </cell>
        </row>
        <row r="148">
          <cell r="B148" t="str">
            <v>05194899G</v>
          </cell>
          <cell r="C148" t="str">
            <v>LOPEZ LOPEZ</v>
          </cell>
          <cell r="D148" t="str">
            <v>CONSUELO</v>
          </cell>
          <cell r="E148">
            <v>23080</v>
          </cell>
          <cell r="F148">
            <v>629838908</v>
          </cell>
          <cell r="G148" t="str">
            <v>Periodista campo Aguilar,5-3-B</v>
          </cell>
          <cell r="H148" t="str">
            <v>02002</v>
          </cell>
          <cell r="I148" t="str">
            <v>ALBACETE</v>
          </cell>
          <cell r="J148" t="str">
            <v>ALBACETE</v>
          </cell>
          <cell r="K148" t="str">
            <v>chelopez2008@gmail.com</v>
          </cell>
        </row>
        <row r="149">
          <cell r="B149" t="str">
            <v>05195666N</v>
          </cell>
          <cell r="C149" t="str">
            <v xml:space="preserve">Jurado Martínez </v>
          </cell>
          <cell r="D149" t="str">
            <v>Mª. José</v>
          </cell>
          <cell r="E149">
            <v>23235</v>
          </cell>
          <cell r="F149">
            <v>601156374</v>
          </cell>
          <cell r="G149" t="str">
            <v>Pasaje de la Posada, 4- 2A</v>
          </cell>
          <cell r="H149" t="str">
            <v>02001</v>
          </cell>
          <cell r="I149" t="str">
            <v>Albacete</v>
          </cell>
          <cell r="J149" t="str">
            <v>Albacete</v>
          </cell>
          <cell r="K149" t="str">
            <v>jurado2@gmail.com</v>
          </cell>
        </row>
        <row r="150">
          <cell r="B150" t="str">
            <v>05195847D</v>
          </cell>
          <cell r="C150" t="str">
            <v>LÓPEZ COLLADO</v>
          </cell>
          <cell r="D150" t="str">
            <v xml:space="preserve">JOSE LUIS </v>
          </cell>
          <cell r="E150">
            <v>23925</v>
          </cell>
          <cell r="F150">
            <v>670087002</v>
          </cell>
          <cell r="G150" t="str">
            <v>Hermanos Villar 38</v>
          </cell>
          <cell r="H150" t="str">
            <v>02004</v>
          </cell>
          <cell r="I150" t="str">
            <v>Albacete</v>
          </cell>
          <cell r="J150" t="str">
            <v>Albacete</v>
          </cell>
          <cell r="K150" t="str">
            <v>canicosa5@gmail.com</v>
          </cell>
        </row>
        <row r="151">
          <cell r="B151" t="str">
            <v>05195980G</v>
          </cell>
          <cell r="C151" t="str">
            <v xml:space="preserve">HERVÁS MARCIANO </v>
          </cell>
          <cell r="D151" t="str">
            <v>CONCHI</v>
          </cell>
          <cell r="E151"/>
          <cell r="F151">
            <v>653685634</v>
          </cell>
          <cell r="G151" t="str">
            <v>Poeta Carbonell, 12 - 1º drcha</v>
          </cell>
          <cell r="H151" t="str">
            <v>02000</v>
          </cell>
          <cell r="I151" t="str">
            <v>ALBACETE</v>
          </cell>
          <cell r="J151" t="str">
            <v>ALBACETE</v>
          </cell>
          <cell r="K151" t="str">
            <v>conchiab@hotmail.com</v>
          </cell>
        </row>
        <row r="152">
          <cell r="B152" t="str">
            <v>05196621D</v>
          </cell>
          <cell r="C152" t="str">
            <v xml:space="preserve">BUENO MAS </v>
          </cell>
          <cell r="D152" t="str">
            <v>LAURA CRISTINA</v>
          </cell>
          <cell r="E152">
            <v>27952</v>
          </cell>
          <cell r="F152">
            <v>646627817</v>
          </cell>
          <cell r="G152" t="str">
            <v>AVDA JULIO CARRILERO 34</v>
          </cell>
          <cell r="H152" t="str">
            <v>02005</v>
          </cell>
          <cell r="I152" t="str">
            <v>ALBACETE</v>
          </cell>
          <cell r="J152" t="str">
            <v>ALBACETE</v>
          </cell>
          <cell r="K152" t="str">
            <v>laurabmas@hotmail.com</v>
          </cell>
        </row>
        <row r="153">
          <cell r="B153" t="str">
            <v>05198121Y</v>
          </cell>
          <cell r="C153" t="str">
            <v>GARCIA GONZALEZ</v>
          </cell>
          <cell r="D153" t="str">
            <v>JOSEFA</v>
          </cell>
          <cell r="E153">
            <v>24038</v>
          </cell>
          <cell r="F153">
            <v>677722407</v>
          </cell>
          <cell r="G153" t="str">
            <v>C/ PÉREZ PASTOR, 47</v>
          </cell>
          <cell r="H153" t="str">
            <v>02004</v>
          </cell>
          <cell r="I153" t="str">
            <v>ALBACETE</v>
          </cell>
          <cell r="J153" t="str">
            <v>ALBACETE</v>
          </cell>
          <cell r="K153" t="str">
            <v>gargonzalez@gmail.com</v>
          </cell>
        </row>
        <row r="154">
          <cell r="B154" t="str">
            <v>05198198Z</v>
          </cell>
          <cell r="C154" t="str">
            <v>Pérez Ortiz</v>
          </cell>
          <cell r="D154" t="str">
            <v>Francisco</v>
          </cell>
          <cell r="E154">
            <v>24060</v>
          </cell>
          <cell r="F154">
            <v>651588643</v>
          </cell>
          <cell r="G154" t="str">
            <v>C/Lozano, 12-3ºA</v>
          </cell>
          <cell r="H154" t="str">
            <v>02002</v>
          </cell>
          <cell r="I154" t="str">
            <v>Albacete</v>
          </cell>
          <cell r="J154" t="str">
            <v>Albacete</v>
          </cell>
          <cell r="K154" t="str">
            <v>paco-perez@ono.com</v>
          </cell>
        </row>
        <row r="155">
          <cell r="B155" t="str">
            <v>05619985G</v>
          </cell>
          <cell r="C155" t="str">
            <v>GARCÍA LUNA</v>
          </cell>
          <cell r="D155" t="str">
            <v>CAYETANO</v>
          </cell>
          <cell r="E155">
            <v>20717</v>
          </cell>
          <cell r="F155">
            <v>630646531</v>
          </cell>
          <cell r="G155" t="str">
            <v>ALCALDE CONANGLA, 18 - 7º C</v>
          </cell>
          <cell r="H155" t="str">
            <v>02001</v>
          </cell>
          <cell r="I155" t="str">
            <v>ALBACETE</v>
          </cell>
          <cell r="J155" t="str">
            <v>ALBACETE</v>
          </cell>
          <cell r="K155" t="str">
            <v>cayetanog@sescan,org</v>
          </cell>
        </row>
        <row r="156">
          <cell r="B156" t="str">
            <v>05644355V</v>
          </cell>
          <cell r="C156" t="str">
            <v>Cano Mendoza</v>
          </cell>
          <cell r="D156" t="str">
            <v>vicente</v>
          </cell>
          <cell r="E156">
            <v>23313</v>
          </cell>
          <cell r="F156">
            <v>678589480</v>
          </cell>
          <cell r="G156" t="str">
            <v>Octavio cuartero 57</v>
          </cell>
          <cell r="H156" t="str">
            <v>02004</v>
          </cell>
          <cell r="I156" t="str">
            <v>Albacete</v>
          </cell>
          <cell r="J156" t="str">
            <v>Albacete</v>
          </cell>
        </row>
        <row r="157">
          <cell r="B157" t="str">
            <v>05916621D</v>
          </cell>
          <cell r="C157" t="str">
            <v>BUENO MAS</v>
          </cell>
          <cell r="D157" t="str">
            <v>LAURA CRISTINA</v>
          </cell>
          <cell r="E157">
            <v>27952</v>
          </cell>
          <cell r="F157">
            <v>646627817</v>
          </cell>
          <cell r="G157" t="str">
            <v>ARQUITECTO JULIO CARRILERO, 34</v>
          </cell>
          <cell r="H157" t="str">
            <v>02005</v>
          </cell>
          <cell r="I157" t="str">
            <v>ALBACETE</v>
          </cell>
          <cell r="J157" t="str">
            <v>ALBACETE</v>
          </cell>
          <cell r="K157" t="str">
            <v>laurabmas@hotmail.com</v>
          </cell>
        </row>
        <row r="158">
          <cell r="B158" t="str">
            <v>06234052V</v>
          </cell>
          <cell r="C158" t="str">
            <v>COBO ESPINOSA</v>
          </cell>
          <cell r="D158" t="str">
            <v>MERCEDES</v>
          </cell>
          <cell r="E158">
            <v>25214</v>
          </cell>
          <cell r="F158">
            <v>610831522</v>
          </cell>
          <cell r="G158" t="str">
            <v>C/ BLASCO IBAÑEZ, 70</v>
          </cell>
          <cell r="H158" t="str">
            <v>02004</v>
          </cell>
          <cell r="I158" t="str">
            <v>ALBACETE</v>
          </cell>
          <cell r="J158" t="str">
            <v>ALBACETE</v>
          </cell>
          <cell r="K158" t="str">
            <v>mercobespi@yahoo.es</v>
          </cell>
        </row>
        <row r="159">
          <cell r="B159" t="str">
            <v>06265830D</v>
          </cell>
          <cell r="C159" t="str">
            <v>DE LA GUIA CANTERO</v>
          </cell>
          <cell r="D159" t="str">
            <v>MARIA ELENA</v>
          </cell>
          <cell r="E159">
            <v>30736</v>
          </cell>
          <cell r="F159">
            <v>630205543</v>
          </cell>
          <cell r="G159" t="str">
            <v>C/HELLIN, 49 - 2ºB</v>
          </cell>
          <cell r="H159" t="str">
            <v>02002</v>
          </cell>
          <cell r="I159" t="str">
            <v>ALBACETE</v>
          </cell>
          <cell r="J159" t="str">
            <v>ALBACETE</v>
          </cell>
          <cell r="K159" t="str">
            <v>elenagc84@gmail.com</v>
          </cell>
        </row>
        <row r="160">
          <cell r="B160" t="str">
            <v>06267503A</v>
          </cell>
          <cell r="C160" t="str">
            <v>OCHOA VILLALBA</v>
          </cell>
          <cell r="D160" t="str">
            <v>CARMEN</v>
          </cell>
          <cell r="E160">
            <v>30612</v>
          </cell>
          <cell r="F160">
            <v>686923470</v>
          </cell>
          <cell r="G160" t="str">
            <v>OCTAVIO CUARTERO, 25</v>
          </cell>
          <cell r="H160" t="str">
            <v>02003</v>
          </cell>
          <cell r="I160" t="str">
            <v>ALBACETE</v>
          </cell>
          <cell r="J160" t="str">
            <v>ALBACETE</v>
          </cell>
          <cell r="K160" t="str">
            <v>karmn8av@yahoo.es</v>
          </cell>
        </row>
        <row r="161">
          <cell r="B161" t="str">
            <v>07539775F</v>
          </cell>
          <cell r="C161" t="str">
            <v>GOMEZ MUÑOZ</v>
          </cell>
          <cell r="D161" t="str">
            <v>MARIA ELVIRA</v>
          </cell>
          <cell r="E161">
            <v>24717</v>
          </cell>
          <cell r="F161">
            <v>619161539</v>
          </cell>
          <cell r="G161" t="str">
            <v>C/Dr.Ferran,32 2º</v>
          </cell>
          <cell r="H161" t="str">
            <v>02004</v>
          </cell>
          <cell r="I161" t="str">
            <v>ALBACETE</v>
          </cell>
          <cell r="J161" t="str">
            <v>ALBACETE</v>
          </cell>
          <cell r="K161" t="str">
            <v>elvgom@gmail.com</v>
          </cell>
        </row>
        <row r="162">
          <cell r="B162" t="str">
            <v>07540961C</v>
          </cell>
          <cell r="C162" t="str">
            <v>ARGANDOÑA MORENO</v>
          </cell>
          <cell r="D162" t="str">
            <v>MERCEDES</v>
          </cell>
          <cell r="E162">
            <v>24725</v>
          </cell>
          <cell r="F162">
            <v>6456550477</v>
          </cell>
          <cell r="G162" t="str">
            <v xml:space="preserve">RIOS ROSAS   54 </v>
          </cell>
          <cell r="H162" t="str">
            <v>02003</v>
          </cell>
          <cell r="I162" t="str">
            <v>ALBACETE</v>
          </cell>
          <cell r="J162" t="str">
            <v>ALBACETE</v>
          </cell>
          <cell r="K162" t="str">
            <v>margandona@fomento.es</v>
          </cell>
        </row>
        <row r="163">
          <cell r="B163" t="str">
            <v>07541312A</v>
          </cell>
          <cell r="C163" t="str">
            <v xml:space="preserve">RAMÍREZ GÓMEZ </v>
          </cell>
          <cell r="D163" t="str">
            <v>CRISTINA</v>
          </cell>
          <cell r="E163">
            <v>24828</v>
          </cell>
          <cell r="F163">
            <v>649551904</v>
          </cell>
          <cell r="G163" t="str">
            <v>CUENCA, 12 - 8º D</v>
          </cell>
          <cell r="H163" t="str">
            <v>02002</v>
          </cell>
          <cell r="I163" t="str">
            <v>ALBACETE</v>
          </cell>
          <cell r="J163" t="str">
            <v>ALBACETE</v>
          </cell>
          <cell r="K163" t="str">
            <v>rutalosmorabios@hotmail.com</v>
          </cell>
        </row>
        <row r="164">
          <cell r="B164" t="str">
            <v>07541424T</v>
          </cell>
          <cell r="C164" t="str">
            <v>MORAGA MAESTRE</v>
          </cell>
          <cell r="D164" t="str">
            <v>MIGUEL</v>
          </cell>
          <cell r="E164">
            <v>24616</v>
          </cell>
          <cell r="F164">
            <v>609359443</v>
          </cell>
          <cell r="G164" t="str">
            <v>Cronista mateo y Sotos 32</v>
          </cell>
          <cell r="H164" t="str">
            <v>02005</v>
          </cell>
          <cell r="I164" t="str">
            <v>Albacete</v>
          </cell>
          <cell r="J164" t="str">
            <v>Albacete</v>
          </cell>
          <cell r="K164" t="str">
            <v>miguelancha@hotmail.es</v>
          </cell>
        </row>
        <row r="165">
          <cell r="B165" t="str">
            <v>07541650L</v>
          </cell>
          <cell r="C165" t="str">
            <v>VILLANUEVA GONZÁLEZ</v>
          </cell>
          <cell r="D165" t="str">
            <v>CARMEN</v>
          </cell>
          <cell r="E165">
            <v>23946</v>
          </cell>
          <cell r="F165">
            <v>637448771</v>
          </cell>
          <cell r="G165" t="str">
            <v>VEREDA DE JAEN, 7 - ATICO E</v>
          </cell>
          <cell r="H165" t="str">
            <v>02006</v>
          </cell>
          <cell r="I165" t="str">
            <v>ALBACETE</v>
          </cell>
          <cell r="J165" t="str">
            <v>ALBACETE</v>
          </cell>
          <cell r="K165" t="str">
            <v>carvigo7@gmail.com</v>
          </cell>
        </row>
        <row r="166">
          <cell r="B166" t="str">
            <v>07541942N</v>
          </cell>
          <cell r="C166" t="str">
            <v>ALFÁRO FERNÁNDEZ</v>
          </cell>
          <cell r="D166" t="str">
            <v>ANTONIO</v>
          </cell>
          <cell r="E166">
            <v>24377</v>
          </cell>
          <cell r="F166">
            <v>608314363</v>
          </cell>
          <cell r="G166" t="str">
            <v>DOCTOR GALIACHO, 3 - 2º K</v>
          </cell>
          <cell r="H166" t="str">
            <v>02006</v>
          </cell>
          <cell r="I166" t="str">
            <v>ALBACETE</v>
          </cell>
          <cell r="J166" t="str">
            <v>ALBACETE</v>
          </cell>
          <cell r="K166" t="str">
            <v>antonio.alfaro@uclm.es</v>
          </cell>
        </row>
        <row r="167">
          <cell r="B167" t="str">
            <v>07542686C</v>
          </cell>
          <cell r="C167" t="str">
            <v>Diaz Cano</v>
          </cell>
          <cell r="D167" t="str">
            <v>Juan Ramon</v>
          </cell>
          <cell r="E167">
            <v>24472</v>
          </cell>
          <cell r="F167">
            <v>967219314</v>
          </cell>
          <cell r="G167" t="str">
            <v>C/Pasage Moreras, 7</v>
          </cell>
          <cell r="H167" t="str">
            <v>02006</v>
          </cell>
          <cell r="I167" t="str">
            <v>ALBACETE</v>
          </cell>
          <cell r="J167" t="str">
            <v>ALBACETE</v>
          </cell>
          <cell r="K167" t="str">
            <v>labprodente@telefonica.net</v>
          </cell>
        </row>
        <row r="168">
          <cell r="B168" t="str">
            <v>07543711X</v>
          </cell>
          <cell r="C168" t="str">
            <v>GARCIA MUÑOZ</v>
          </cell>
          <cell r="D168" t="str">
            <v>JOSE JULIAN</v>
          </cell>
          <cell r="E168">
            <v>25415</v>
          </cell>
          <cell r="F168">
            <v>680406259</v>
          </cell>
          <cell r="G168" t="str">
            <v>C/ ARQUITECTO FERNÁNDEZ, 33</v>
          </cell>
          <cell r="H168" t="str">
            <v>02005</v>
          </cell>
          <cell r="I168" t="str">
            <v>ALBACETE</v>
          </cell>
          <cell r="J168" t="str">
            <v>ALBACETE</v>
          </cell>
          <cell r="K168" t="str">
            <v>josejulian.garcia@uclm.es</v>
          </cell>
        </row>
        <row r="169">
          <cell r="B169" t="str">
            <v>07544290Z</v>
          </cell>
          <cell r="C169" t="str">
            <v>JIMENEZ RODENAS</v>
          </cell>
          <cell r="D169" t="str">
            <v>MARIA JOSE</v>
          </cell>
          <cell r="E169">
            <v>25123</v>
          </cell>
          <cell r="F169">
            <v>649598581</v>
          </cell>
          <cell r="G169" t="str">
            <v>C/ JOSÉ ZORRILA, 13, 2º C</v>
          </cell>
          <cell r="H169" t="str">
            <v>02002</v>
          </cell>
          <cell r="I169" t="str">
            <v>ALBACETE</v>
          </cell>
          <cell r="J169" t="str">
            <v>ALBACETE</v>
          </cell>
          <cell r="K169" t="str">
            <v>mjjimenez7@yahoo.es</v>
          </cell>
        </row>
        <row r="170">
          <cell r="B170" t="str">
            <v>07544412K</v>
          </cell>
          <cell r="C170" t="str">
            <v xml:space="preserve">ALEGRE GARCIA </v>
          </cell>
          <cell r="D170" t="str">
            <v>ANGELA</v>
          </cell>
          <cell r="E170">
            <v>25124</v>
          </cell>
          <cell r="F170">
            <v>628126284</v>
          </cell>
          <cell r="G170" t="str">
            <v>C/YESTE, 10 - 7º IZDA</v>
          </cell>
          <cell r="H170" t="str">
            <v>02002</v>
          </cell>
          <cell r="I170" t="str">
            <v>ALBACETE</v>
          </cell>
          <cell r="J170" t="str">
            <v>ALBACETE</v>
          </cell>
          <cell r="K170" t="str">
            <v>anlegreg@gmail.com</v>
          </cell>
        </row>
        <row r="171">
          <cell r="B171" t="str">
            <v>07544580M</v>
          </cell>
          <cell r="C171" t="str">
            <v xml:space="preserve">PEREZ AGUILAR </v>
          </cell>
          <cell r="D171" t="str">
            <v>MARIA ISABEL</v>
          </cell>
          <cell r="E171">
            <v>24497</v>
          </cell>
          <cell r="G171" t="str">
            <v>CIENCIAS DE LA SALUD, 8</v>
          </cell>
          <cell r="H171" t="str">
            <v>02008</v>
          </cell>
          <cell r="I171" t="str">
            <v>ALBACETE</v>
          </cell>
          <cell r="J171" t="str">
            <v>ALBACETE</v>
          </cell>
          <cell r="K171" t="str">
            <v>perezaguilar 472gmail.com</v>
          </cell>
        </row>
        <row r="172">
          <cell r="B172" t="str">
            <v>07545105R</v>
          </cell>
          <cell r="C172" t="str">
            <v>RAMIREZ GARCIA</v>
          </cell>
          <cell r="D172" t="str">
            <v>MERCEDES</v>
          </cell>
          <cell r="E172">
            <v>24549</v>
          </cell>
          <cell r="F172">
            <v>630594396</v>
          </cell>
          <cell r="G172" t="str">
            <v>C/ MADRES DE LA PLAZA DE MAYO, 2-3B</v>
          </cell>
          <cell r="H172" t="str">
            <v>02001</v>
          </cell>
          <cell r="I172" t="str">
            <v>ALBACETE</v>
          </cell>
          <cell r="J172" t="str">
            <v>ALBACETE</v>
          </cell>
          <cell r="K172" t="str">
            <v>rami02525@hotmail.com</v>
          </cell>
        </row>
        <row r="173">
          <cell r="B173" t="str">
            <v>07545283H</v>
          </cell>
          <cell r="C173" t="str">
            <v>Victorero Gomez</v>
          </cell>
          <cell r="D173" t="str">
            <v>Alicia</v>
          </cell>
          <cell r="E173">
            <v>24847</v>
          </cell>
          <cell r="F173">
            <v>677452221</v>
          </cell>
          <cell r="G173" t="str">
            <v>C/Luis Badia, 87-2ºD</v>
          </cell>
          <cell r="H173" t="str">
            <v>02004</v>
          </cell>
          <cell r="I173" t="str">
            <v>ALBACETE</v>
          </cell>
          <cell r="J173" t="str">
            <v>ALBACETE</v>
          </cell>
          <cell r="K173" t="str">
            <v>alivigom@gmail.com</v>
          </cell>
        </row>
        <row r="174">
          <cell r="B174" t="str">
            <v>07545623J</v>
          </cell>
          <cell r="C174" t="str">
            <v>Ruiz Martinez</v>
          </cell>
          <cell r="D174" t="str">
            <v>Manuel</v>
          </cell>
          <cell r="E174">
            <v>24851</v>
          </cell>
          <cell r="F174">
            <v>647093660</v>
          </cell>
          <cell r="G174" t="str">
            <v>Avda. José Prat, 33</v>
          </cell>
          <cell r="H174" t="str">
            <v>02008</v>
          </cell>
          <cell r="I174" t="str">
            <v>Albacete</v>
          </cell>
          <cell r="J174" t="str">
            <v>Albacete</v>
          </cell>
          <cell r="K174" t="str">
            <v>manruizm@gmail.com</v>
          </cell>
        </row>
        <row r="175">
          <cell r="B175" t="str">
            <v>07546645T</v>
          </cell>
          <cell r="C175" t="str">
            <v>MARTINEZ MARTINEZ</v>
          </cell>
          <cell r="D175" t="str">
            <v>CORTES</v>
          </cell>
          <cell r="E175">
            <v>24894</v>
          </cell>
          <cell r="F175">
            <v>690635329</v>
          </cell>
          <cell r="G175" t="str">
            <v>C/ LERIDA, 46</v>
          </cell>
          <cell r="H175" t="str">
            <v>02006</v>
          </cell>
          <cell r="I175" t="str">
            <v>ALBACETE</v>
          </cell>
          <cell r="J175" t="str">
            <v>ALBACETE</v>
          </cell>
          <cell r="K175" t="str">
            <v>lamaricortes@yahoo.es</v>
          </cell>
        </row>
        <row r="176">
          <cell r="B176" t="str">
            <v>07546812Y</v>
          </cell>
          <cell r="C176" t="str">
            <v>GÁLVEZ SARRIÓN</v>
          </cell>
          <cell r="D176" t="str">
            <v>CARIDAD</v>
          </cell>
          <cell r="E176">
            <v>24556</v>
          </cell>
          <cell r="F176">
            <v>646453467</v>
          </cell>
          <cell r="G176" t="str">
            <v>HERREROS, 45 - 4ºA</v>
          </cell>
          <cell r="H176" t="str">
            <v>02001</v>
          </cell>
          <cell r="I176" t="str">
            <v>ALBACETE</v>
          </cell>
          <cell r="J176" t="str">
            <v>ALBACETE</v>
          </cell>
          <cell r="K176" t="str">
            <v>galvezsarrionc@gmail.com</v>
          </cell>
        </row>
        <row r="177">
          <cell r="B177" t="str">
            <v>07547225M</v>
          </cell>
          <cell r="C177" t="str">
            <v>ALFARO BELMONTE</v>
          </cell>
          <cell r="D177" t="str">
            <v>FAUSTINA</v>
          </cell>
          <cell r="E177">
            <v>25015</v>
          </cell>
          <cell r="F177">
            <v>666934475</v>
          </cell>
          <cell r="G177" t="str">
            <v>CÓRDOBA,67 - 2º D</v>
          </cell>
          <cell r="H177" t="str">
            <v>02006</v>
          </cell>
          <cell r="I177" t="str">
            <v>ALBACETE</v>
          </cell>
          <cell r="J177" t="str">
            <v>ALBACETE</v>
          </cell>
          <cell r="K177" t="str">
            <v>belafaus@gmail.com</v>
          </cell>
        </row>
        <row r="178">
          <cell r="B178" t="str">
            <v>07547551D</v>
          </cell>
          <cell r="C178" t="str">
            <v>POLO FERNENDEZ</v>
          </cell>
          <cell r="D178" t="str">
            <v>JUANA</v>
          </cell>
          <cell r="E178">
            <v>25999</v>
          </cell>
          <cell r="F178">
            <v>678404884</v>
          </cell>
          <cell r="G178" t="str">
            <v>AVDA PARQUE 6</v>
          </cell>
          <cell r="H178" t="str">
            <v>02520</v>
          </cell>
          <cell r="I178" t="str">
            <v>CHINCHILLA</v>
          </cell>
          <cell r="J178" t="str">
            <v>ALBACETE</v>
          </cell>
          <cell r="K178" t="str">
            <v>juana.polo@sematel.com</v>
          </cell>
        </row>
        <row r="179">
          <cell r="B179" t="str">
            <v>07547717Z</v>
          </cell>
          <cell r="C179" t="str">
            <v xml:space="preserve">Jurado Martínez </v>
          </cell>
          <cell r="D179" t="str">
            <v>Nieves</v>
          </cell>
          <cell r="E179">
            <v>24479</v>
          </cell>
          <cell r="F179">
            <v>670440227</v>
          </cell>
          <cell r="G179" t="str">
            <v>Francisco Pizarro, 47 - 7 derecha</v>
          </cell>
          <cell r="H179" t="str">
            <v>02004</v>
          </cell>
          <cell r="I179" t="str">
            <v>Albacete</v>
          </cell>
          <cell r="J179" t="str">
            <v>Albacete</v>
          </cell>
          <cell r="K179" t="str">
            <v>nievesjm@hotmail.com</v>
          </cell>
        </row>
        <row r="180">
          <cell r="B180" t="str">
            <v>07547772A</v>
          </cell>
          <cell r="C180" t="str">
            <v xml:space="preserve">Molle Tarsicio </v>
          </cell>
          <cell r="D180" t="str">
            <v>José</v>
          </cell>
          <cell r="E180">
            <v>21893</v>
          </cell>
          <cell r="F180">
            <v>637485699</v>
          </cell>
          <cell r="G180" t="str">
            <v>Francisco Pizarro, 47 - 7 derecha</v>
          </cell>
          <cell r="H180" t="str">
            <v>02004</v>
          </cell>
          <cell r="I180" t="str">
            <v>Albacete</v>
          </cell>
          <cell r="J180" t="str">
            <v>Albacete</v>
          </cell>
          <cell r="K180" t="str">
            <v>tmolle@hotmail.com</v>
          </cell>
        </row>
        <row r="181">
          <cell r="B181" t="str">
            <v>07548744Y</v>
          </cell>
          <cell r="C181" t="str">
            <v>ORTEGA CAMPILLO</v>
          </cell>
          <cell r="D181" t="str">
            <v>JESUS</v>
          </cell>
          <cell r="E181">
            <v>24833</v>
          </cell>
          <cell r="F181">
            <v>620470804</v>
          </cell>
          <cell r="G181" t="str">
            <v>Baños 5 7ºA</v>
          </cell>
          <cell r="H181" t="str">
            <v>02004</v>
          </cell>
          <cell r="I181" t="str">
            <v>ALBACETE</v>
          </cell>
          <cell r="J181" t="str">
            <v>ALBACETE</v>
          </cell>
          <cell r="K181" t="str">
            <v>jortcam@hotmail.com</v>
          </cell>
        </row>
        <row r="182">
          <cell r="B182" t="str">
            <v>07550148F</v>
          </cell>
          <cell r="C182" t="str">
            <v>Sánchez Verdejo</v>
          </cell>
          <cell r="D182" t="str">
            <v>Toñi</v>
          </cell>
          <cell r="E182">
            <v>25278</v>
          </cell>
          <cell r="F182">
            <v>628047840</v>
          </cell>
          <cell r="G182" t="str">
            <v>Doctor García Reyes, 7</v>
          </cell>
          <cell r="H182" t="str">
            <v>02002</v>
          </cell>
          <cell r="I182" t="str">
            <v>Albacete</v>
          </cell>
          <cell r="J182" t="str">
            <v>Albacete</v>
          </cell>
          <cell r="K182" t="str">
            <v>toni1603@hotmail.com</v>
          </cell>
        </row>
        <row r="183">
          <cell r="B183" t="str">
            <v>07550211R</v>
          </cell>
          <cell r="C183" t="str">
            <v>CATALAN VILLA</v>
          </cell>
          <cell r="D183" t="str">
            <v>MARIA JOSE</v>
          </cell>
          <cell r="E183">
            <v>25423</v>
          </cell>
          <cell r="F183">
            <v>679122762</v>
          </cell>
          <cell r="G183" t="str">
            <v>AVDA. MENÉDEZ PIDAL, 20, 4º</v>
          </cell>
          <cell r="H183" t="str">
            <v>02005</v>
          </cell>
          <cell r="I183" t="str">
            <v>ALBACETE</v>
          </cell>
          <cell r="J183" t="str">
            <v>ALBACETE</v>
          </cell>
          <cell r="K183" t="str">
            <v>mjcv-16@hotmail.com</v>
          </cell>
        </row>
        <row r="184">
          <cell r="B184" t="str">
            <v>07551254D</v>
          </cell>
          <cell r="C184" t="str">
            <v>Toboso Medrano</v>
          </cell>
          <cell r="D184" t="str">
            <v>Samuel</v>
          </cell>
          <cell r="E184">
            <v>25314</v>
          </cell>
          <cell r="F184">
            <v>650406681</v>
          </cell>
          <cell r="G184" t="str">
            <v>C/Caba Nº31</v>
          </cell>
          <cell r="H184" t="str">
            <v>02001</v>
          </cell>
          <cell r="I184" t="str">
            <v>Albacete</v>
          </cell>
          <cell r="J184" t="str">
            <v>Albacete</v>
          </cell>
        </row>
        <row r="185">
          <cell r="B185" t="str">
            <v>07552055M</v>
          </cell>
          <cell r="C185" t="str">
            <v>CORCOLES PLA</v>
          </cell>
          <cell r="D185" t="str">
            <v>PEDRO</v>
          </cell>
          <cell r="E185">
            <v>25425</v>
          </cell>
          <cell r="F185">
            <v>687908216</v>
          </cell>
          <cell r="G185" t="str">
            <v>C/SAN FERNANDO, 10 - 3ºA</v>
          </cell>
          <cell r="H185">
            <v>30800</v>
          </cell>
          <cell r="I185" t="str">
            <v>LORCA</v>
          </cell>
          <cell r="J185" t="str">
            <v>MURCIA</v>
          </cell>
          <cell r="K185" t="str">
            <v>pedrocorcolespla@yahoo.es</v>
          </cell>
        </row>
        <row r="186">
          <cell r="B186" t="str">
            <v>07553451K</v>
          </cell>
          <cell r="C186" t="str">
            <v>Pérez Gómez</v>
          </cell>
          <cell r="D186" t="str">
            <v>Maria Luisa</v>
          </cell>
          <cell r="E186">
            <v>26223</v>
          </cell>
          <cell r="F186">
            <v>618043912</v>
          </cell>
          <cell r="G186" t="str">
            <v>C/Luis Herreros Nº1</v>
          </cell>
          <cell r="H186" t="str">
            <v>02004</v>
          </cell>
          <cell r="I186" t="str">
            <v>ALBACETE</v>
          </cell>
          <cell r="J186" t="str">
            <v>ALBACETE</v>
          </cell>
          <cell r="K186" t="str">
            <v>osguija@gmail.com</v>
          </cell>
        </row>
        <row r="187">
          <cell r="B187" t="str">
            <v>07554290Z</v>
          </cell>
          <cell r="C187" t="str">
            <v>JIMENEZ RODENAS</v>
          </cell>
          <cell r="D187" t="str">
            <v>MARIA JOSE</v>
          </cell>
          <cell r="E187">
            <v>25123</v>
          </cell>
          <cell r="F187">
            <v>649598580</v>
          </cell>
          <cell r="G187" t="str">
            <v>JOSE ZORRILLA 13</v>
          </cell>
          <cell r="H187" t="str">
            <v>02002</v>
          </cell>
          <cell r="I187" t="str">
            <v>ALBACETE</v>
          </cell>
          <cell r="J187" t="str">
            <v>ALBACETE</v>
          </cell>
          <cell r="K187" t="str">
            <v>mjjimenez7@yahoo.es</v>
          </cell>
        </row>
        <row r="188">
          <cell r="B188" t="str">
            <v>07555086T</v>
          </cell>
          <cell r="C188" t="str">
            <v>ARGANDOÑA MORENO</v>
          </cell>
          <cell r="D188" t="str">
            <v>CRISTINA</v>
          </cell>
          <cell r="E188">
            <v>25644</v>
          </cell>
          <cell r="F188">
            <v>616308848</v>
          </cell>
          <cell r="G188" t="str">
            <v>PEREZ GALDOS  41</v>
          </cell>
          <cell r="H188" t="str">
            <v>02004</v>
          </cell>
          <cell r="I188" t="str">
            <v>ALBACETE</v>
          </cell>
          <cell r="J188" t="str">
            <v>ALBACETE</v>
          </cell>
          <cell r="K188" t="str">
            <v>cristinaam80@gmail.com</v>
          </cell>
        </row>
        <row r="189">
          <cell r="B189" t="str">
            <v>07556275Q</v>
          </cell>
          <cell r="C189" t="str">
            <v>MARTINEZ MARTINEZ</v>
          </cell>
          <cell r="D189" t="str">
            <v>CLARA NIEVES</v>
          </cell>
          <cell r="E189">
            <v>25223</v>
          </cell>
          <cell r="F189">
            <v>610718687</v>
          </cell>
          <cell r="G189" t="str">
            <v>C/ ORO, 31</v>
          </cell>
          <cell r="H189" t="str">
            <v>02005</v>
          </cell>
          <cell r="I189" t="str">
            <v>ALBACETE</v>
          </cell>
          <cell r="J189" t="str">
            <v>ALBCETE</v>
          </cell>
          <cell r="K189" t="str">
            <v>claradelos@yahoo.es</v>
          </cell>
        </row>
        <row r="190">
          <cell r="B190" t="str">
            <v>07558898V</v>
          </cell>
          <cell r="C190" t="str">
            <v>DONATE GONZALEZ</v>
          </cell>
          <cell r="D190" t="str">
            <v>ROSA</v>
          </cell>
          <cell r="E190">
            <v>26043</v>
          </cell>
          <cell r="F190">
            <v>639820100</v>
          </cell>
          <cell r="G190" t="str">
            <v>PLAZA CONSTITUCION 8, 4º C-D</v>
          </cell>
          <cell r="H190" t="str">
            <v>02002</v>
          </cell>
          <cell r="I190" t="str">
            <v>ALBACETE</v>
          </cell>
          <cell r="J190" t="str">
            <v>ALBACETE</v>
          </cell>
          <cell r="K190" t="str">
            <v>julian.romerodiaz@telefonica.es</v>
          </cell>
        </row>
        <row r="191">
          <cell r="B191" t="str">
            <v>07558955M</v>
          </cell>
          <cell r="C191" t="str">
            <v>QUEREDA GÓMEZ</v>
          </cell>
          <cell r="D191" t="str">
            <v>OLGA</v>
          </cell>
          <cell r="E191">
            <v>25391</v>
          </cell>
          <cell r="F191">
            <v>667598150</v>
          </cell>
          <cell r="G191" t="str">
            <v>PADRE ROMANO, 15 - 6º C</v>
          </cell>
          <cell r="H191" t="str">
            <v>02002</v>
          </cell>
          <cell r="I191" t="str">
            <v>ALBACETE</v>
          </cell>
          <cell r="J191" t="str">
            <v>ALBACETE</v>
          </cell>
          <cell r="K191" t="str">
            <v>olgaquereda@hotmail.es</v>
          </cell>
        </row>
        <row r="192">
          <cell r="B192" t="str">
            <v>07561244V</v>
          </cell>
          <cell r="C192" t="str">
            <v>MORAGA GARCIA</v>
          </cell>
          <cell r="D192" t="str">
            <v>ADOLFO</v>
          </cell>
          <cell r="E192">
            <v>26070</v>
          </cell>
          <cell r="F192">
            <v>650399594</v>
          </cell>
          <cell r="G192" t="str">
            <v>PASEO DE LA CUBA, 6 5A</v>
          </cell>
          <cell r="H192" t="str">
            <v>02001</v>
          </cell>
          <cell r="I192" t="str">
            <v>ALBACETE</v>
          </cell>
          <cell r="J192" t="str">
            <v>ALBACETE</v>
          </cell>
          <cell r="K192" t="str">
            <v>GOIMOSA@HOTMAIL.COM</v>
          </cell>
        </row>
        <row r="193">
          <cell r="B193" t="str">
            <v>07561687T</v>
          </cell>
          <cell r="C193" t="str">
            <v>GIL MÍNGUEZ</v>
          </cell>
          <cell r="D193" t="str">
            <v>MARÍA VICTORIA</v>
          </cell>
          <cell r="E193">
            <v>26101</v>
          </cell>
          <cell r="F193">
            <v>687868967</v>
          </cell>
          <cell r="G193" t="str">
            <v>JESÚS NAZARENO, 4 - 51 B</v>
          </cell>
          <cell r="H193" t="str">
            <v>02002</v>
          </cell>
          <cell r="I193" t="str">
            <v>ALBACETE</v>
          </cell>
          <cell r="J193" t="str">
            <v>ALBACETE</v>
          </cell>
          <cell r="K193" t="str">
            <v>viclex@hotmail.com</v>
          </cell>
        </row>
        <row r="194">
          <cell r="B194" t="str">
            <v>07563007D</v>
          </cell>
          <cell r="C194" t="str">
            <v>CHACÓN ALFARO</v>
          </cell>
          <cell r="D194" t="str">
            <v>PILAR</v>
          </cell>
          <cell r="E194">
            <v>26340</v>
          </cell>
          <cell r="F194">
            <v>653685634</v>
          </cell>
          <cell r="G194" t="str">
            <v>Av/ Dr. Arturo Cortés, 11 - 4 Izq</v>
          </cell>
          <cell r="H194" t="str">
            <v>02000</v>
          </cell>
          <cell r="I194" t="str">
            <v>ALBACETE</v>
          </cell>
          <cell r="J194" t="str">
            <v>ALBACETE</v>
          </cell>
          <cell r="K194" t="str">
            <v>pilarchac@gmail.com</v>
          </cell>
        </row>
        <row r="195">
          <cell r="B195" t="str">
            <v>07564980g</v>
          </cell>
          <cell r="C195" t="str">
            <v>LOPEZ GOMEZ</v>
          </cell>
          <cell r="D195" t="str">
            <v>AURELIA</v>
          </cell>
          <cell r="E195">
            <v>26271</v>
          </cell>
          <cell r="F195">
            <v>650959660</v>
          </cell>
          <cell r="G195" t="str">
            <v>DOCTOR FLEMING, 37  6º</v>
          </cell>
          <cell r="H195" t="str">
            <v>02004</v>
          </cell>
          <cell r="I195" t="str">
            <v>ALBACETE</v>
          </cell>
          <cell r="J195" t="str">
            <v>ALBACETE</v>
          </cell>
          <cell r="K195" t="str">
            <v>aure1lopez@hotmail.com</v>
          </cell>
        </row>
        <row r="196">
          <cell r="B196" t="str">
            <v>07565874R</v>
          </cell>
          <cell r="C196" t="str">
            <v>PIÑA GARCIA</v>
          </cell>
          <cell r="D196" t="str">
            <v>ANGEL</v>
          </cell>
          <cell r="E196">
            <v>21871</v>
          </cell>
          <cell r="F196">
            <v>647865958</v>
          </cell>
          <cell r="G196" t="str">
            <v>carmen 33</v>
          </cell>
          <cell r="H196" t="str">
            <v>02005</v>
          </cell>
          <cell r="I196" t="str">
            <v>ALBACETE</v>
          </cell>
          <cell r="J196" t="str">
            <v>ALBACETE</v>
          </cell>
          <cell r="K196" t="str">
            <v>lilous_@hotmail.com</v>
          </cell>
        </row>
        <row r="197">
          <cell r="B197" t="str">
            <v>07565878M</v>
          </cell>
          <cell r="C197" t="str">
            <v>MORATALLA GARCIA</v>
          </cell>
          <cell r="D197" t="str">
            <v>JUAN MANUEL</v>
          </cell>
          <cell r="E197">
            <v>26353</v>
          </cell>
          <cell r="F197">
            <v>639622931</v>
          </cell>
          <cell r="G197" t="str">
            <v>NTRA SRA DE CUBAS, 6 3º G</v>
          </cell>
          <cell r="H197" t="str">
            <v>02005</v>
          </cell>
          <cell r="I197" t="str">
            <v>ALBACETE</v>
          </cell>
          <cell r="J197" t="str">
            <v>ALBACETE</v>
          </cell>
          <cell r="K197" t="str">
            <v>j_moratalla@hotmail.com</v>
          </cell>
        </row>
        <row r="198">
          <cell r="B198" t="str">
            <v>07566886R</v>
          </cell>
          <cell r="C198" t="str">
            <v>Corredor Vinuesa</v>
          </cell>
          <cell r="D198" t="str">
            <v>Monica</v>
          </cell>
          <cell r="E198">
            <v>25868</v>
          </cell>
          <cell r="F198">
            <v>687454893</v>
          </cell>
          <cell r="G198" t="str">
            <v>Av.Ramón y Cajal nº 16, 2ºf</v>
          </cell>
          <cell r="H198" t="str">
            <v>02005</v>
          </cell>
          <cell r="I198" t="str">
            <v>ALBACETE</v>
          </cell>
          <cell r="J198" t="str">
            <v>ALBACETE</v>
          </cell>
          <cell r="K198" t="str">
            <v>mokovi@msn.com</v>
          </cell>
        </row>
        <row r="199">
          <cell r="B199" t="str">
            <v>07567073G</v>
          </cell>
          <cell r="C199" t="str">
            <v>CANTÓ ROMERO</v>
          </cell>
          <cell r="D199" t="str">
            <v>ENRIQUE</v>
          </cell>
          <cell r="E199">
            <v>26797</v>
          </cell>
          <cell r="F199">
            <v>637745360</v>
          </cell>
          <cell r="G199" t="str">
            <v xml:space="preserve">CURA,7 </v>
          </cell>
          <cell r="H199" t="str">
            <v>02638</v>
          </cell>
          <cell r="I199" t="str">
            <v>MONTALVOS</v>
          </cell>
          <cell r="J199" t="str">
            <v>ALBACETE</v>
          </cell>
          <cell r="K199" t="str">
            <v>encantoro@hotmail.com</v>
          </cell>
        </row>
        <row r="200">
          <cell r="B200" t="str">
            <v>07567279A</v>
          </cell>
          <cell r="C200" t="str">
            <v>MUÑOZ SANCHEZ</v>
          </cell>
          <cell r="D200" t="str">
            <v>FELIX</v>
          </cell>
          <cell r="E200">
            <v>26636</v>
          </cell>
          <cell r="F200">
            <v>654160301</v>
          </cell>
          <cell r="G200" t="str">
            <v>Avenida de la Mancha, 243</v>
          </cell>
          <cell r="H200" t="str">
            <v>02005</v>
          </cell>
          <cell r="I200" t="str">
            <v>ALBACETE</v>
          </cell>
          <cell r="J200" t="str">
            <v>ALBACETE</v>
          </cell>
          <cell r="K200" t="str">
            <v>fms31272@yahoo.es</v>
          </cell>
        </row>
        <row r="201">
          <cell r="B201" t="str">
            <v>07567452S</v>
          </cell>
          <cell r="C201" t="str">
            <v>REAL JIMENEZ</v>
          </cell>
          <cell r="D201" t="str">
            <v>EMMA</v>
          </cell>
          <cell r="E201">
            <v>27892</v>
          </cell>
          <cell r="F201">
            <v>626285849</v>
          </cell>
          <cell r="G201" t="str">
            <v>C/ ENCUADERNADORES, 2, AT. E</v>
          </cell>
          <cell r="H201" t="str">
            <v>02006</v>
          </cell>
          <cell r="I201" t="str">
            <v>ALBACETE</v>
          </cell>
          <cell r="J201" t="str">
            <v>ALBACETE</v>
          </cell>
          <cell r="K201" t="str">
            <v>emma.real@gmail.com</v>
          </cell>
        </row>
        <row r="202">
          <cell r="B202" t="str">
            <v>07567687T</v>
          </cell>
          <cell r="C202" t="str">
            <v>GIL MINGUEZ</v>
          </cell>
          <cell r="D202" t="str">
            <v>VICKY</v>
          </cell>
          <cell r="E202">
            <v>26101</v>
          </cell>
          <cell r="F202">
            <v>687868967</v>
          </cell>
          <cell r="G202" t="str">
            <v>JESUS NAZARENO 4 5ºB</v>
          </cell>
          <cell r="H202" t="str">
            <v>02002</v>
          </cell>
          <cell r="I202" t="str">
            <v>Albacete</v>
          </cell>
          <cell r="J202" t="str">
            <v>Albacete</v>
          </cell>
        </row>
        <row r="203">
          <cell r="B203" t="str">
            <v>07962083N</v>
          </cell>
          <cell r="C203" t="str">
            <v>DE LA CASA ASPERON</v>
          </cell>
          <cell r="D203" t="str">
            <v>ELENA</v>
          </cell>
          <cell r="E203">
            <v>25450</v>
          </cell>
          <cell r="F203">
            <v>616798131</v>
          </cell>
          <cell r="G203" t="str">
            <v>PRIMERA LITERATURA, 11  4º</v>
          </cell>
          <cell r="H203" t="str">
            <v>02008</v>
          </cell>
          <cell r="I203" t="str">
            <v>ALBACETE</v>
          </cell>
          <cell r="J203" t="str">
            <v>ALBACETE</v>
          </cell>
          <cell r="K203" t="str">
            <v>eleotra@gmail.com</v>
          </cell>
        </row>
        <row r="204">
          <cell r="B204" t="str">
            <v>17139936Z</v>
          </cell>
          <cell r="C204" t="str">
            <v xml:space="preserve">García Fernando </v>
          </cell>
          <cell r="D204" t="str">
            <v>José Antonio</v>
          </cell>
          <cell r="E204">
            <v>20624</v>
          </cell>
          <cell r="F204">
            <v>655645403</v>
          </cell>
          <cell r="G204" t="str">
            <v>Ciudad Real, 5</v>
          </cell>
          <cell r="H204" t="str">
            <v>02002</v>
          </cell>
          <cell r="I204" t="str">
            <v>Albacete</v>
          </cell>
          <cell r="J204" t="str">
            <v>Albacete</v>
          </cell>
          <cell r="K204" t="str">
            <v>jgarf19@gmail.com</v>
          </cell>
        </row>
        <row r="205">
          <cell r="B205" t="str">
            <v>18878924H</v>
          </cell>
          <cell r="C205" t="str">
            <v>Belmonte López</v>
          </cell>
          <cell r="D205" t="str">
            <v xml:space="preserve">Francisco </v>
          </cell>
          <cell r="E205">
            <v>18401</v>
          </cell>
          <cell r="F205">
            <v>638735527</v>
          </cell>
          <cell r="G205" t="str">
            <v>Avda Castellón 25</v>
          </cell>
          <cell r="H205">
            <v>12560</v>
          </cell>
          <cell r="I205" t="str">
            <v>Benicasim</v>
          </cell>
          <cell r="J205" t="str">
            <v>Castellón</v>
          </cell>
          <cell r="K205" t="str">
            <v>maderadesabina@yahoo.es</v>
          </cell>
        </row>
        <row r="206">
          <cell r="B206" t="str">
            <v>18984954H</v>
          </cell>
          <cell r="C206" t="str">
            <v>SEGURA QUEROL</v>
          </cell>
          <cell r="D206" t="str">
            <v>TERESA</v>
          </cell>
          <cell r="E206">
            <v>27039</v>
          </cell>
          <cell r="F206">
            <v>686981289</v>
          </cell>
          <cell r="G206" t="str">
            <v>CL ARENAL 15 - 3 B</v>
          </cell>
          <cell r="H206" t="str">
            <v>02520</v>
          </cell>
          <cell r="I206" t="str">
            <v>CHINCHILLA</v>
          </cell>
          <cell r="J206" t="str">
            <v>ALBACETE</v>
          </cell>
          <cell r="K206" t="str">
            <v>tseguraquerol@gmail.com</v>
          </cell>
        </row>
        <row r="207">
          <cell r="B207" t="str">
            <v>20162307R</v>
          </cell>
          <cell r="C207" t="str">
            <v>SÁNCHEZ-GIL MARTIN</v>
          </cell>
          <cell r="D207" t="str">
            <v>JESÚS</v>
          </cell>
          <cell r="E207">
            <v>26677</v>
          </cell>
          <cell r="F207">
            <v>629155351</v>
          </cell>
          <cell r="G207" t="str">
            <v>Av. Primero de Mayo, 24 - 2ºF</v>
          </cell>
          <cell r="H207" t="str">
            <v>02006</v>
          </cell>
          <cell r="I207" t="str">
            <v>ALBACETE</v>
          </cell>
          <cell r="J207" t="str">
            <v>ALBACETE</v>
          </cell>
          <cell r="K207" t="str">
            <v>solar@sangilasesores.es</v>
          </cell>
        </row>
        <row r="208">
          <cell r="B208" t="str">
            <v>21653603T</v>
          </cell>
          <cell r="C208" t="str">
            <v>SERRALTA DAVIA</v>
          </cell>
          <cell r="D208" t="str">
            <v>JOSE LUIS</v>
          </cell>
          <cell r="E208">
            <v>25379</v>
          </cell>
          <cell r="F208">
            <v>608762942</v>
          </cell>
          <cell r="G208" t="str">
            <v>c/Carnicerias 7 5º b</v>
          </cell>
          <cell r="H208" t="str">
            <v>02001</v>
          </cell>
          <cell r="I208" t="str">
            <v>ALBACETE</v>
          </cell>
          <cell r="J208" t="str">
            <v>ALBACETE</v>
          </cell>
          <cell r="K208" t="str">
            <v>encinar@ono.com</v>
          </cell>
        </row>
        <row r="209">
          <cell r="B209" t="str">
            <v>21678213T</v>
          </cell>
          <cell r="C209" t="str">
            <v>MARTÍNEZ LÓPEZ</v>
          </cell>
          <cell r="D209" t="str">
            <v>FRANCISCO J.</v>
          </cell>
          <cell r="E209">
            <v>29253</v>
          </cell>
          <cell r="F209">
            <v>627295136</v>
          </cell>
          <cell r="G209" t="str">
            <v>C/ LA CERCA</v>
          </cell>
          <cell r="H209" t="str">
            <v>02435</v>
          </cell>
          <cell r="I209" t="str">
            <v>SOCOVOS</v>
          </cell>
          <cell r="J209" t="str">
            <v>ALBACETE</v>
          </cell>
          <cell r="K209" t="str">
            <v>skv@gmail.com</v>
          </cell>
        </row>
        <row r="210">
          <cell r="B210" t="str">
            <v>22105755H</v>
          </cell>
          <cell r="C210" t="str">
            <v>Riquelme Mira</v>
          </cell>
          <cell r="D210" t="str">
            <v>Julio</v>
          </cell>
          <cell r="E210">
            <v>20084</v>
          </cell>
          <cell r="F210">
            <v>620752791</v>
          </cell>
          <cell r="G210" t="str">
            <v>Plaza de La Mancha 10 1º Z</v>
          </cell>
          <cell r="H210" t="str">
            <v>02002</v>
          </cell>
          <cell r="I210" t="str">
            <v>ALBACETE</v>
          </cell>
          <cell r="J210" t="str">
            <v>ALBACETE</v>
          </cell>
          <cell r="K210" t="str">
            <v>juliori@ono.com</v>
          </cell>
        </row>
        <row r="211">
          <cell r="B211" t="str">
            <v>22547335K</v>
          </cell>
          <cell r="C211" t="str">
            <v>ROMERO DIAZ</v>
          </cell>
          <cell r="D211" t="str">
            <v>JULIAN</v>
          </cell>
          <cell r="E211">
            <v>23565</v>
          </cell>
          <cell r="F211">
            <v>639820100</v>
          </cell>
          <cell r="G211" t="str">
            <v>PLAZA DE LA CONSTITUCIÓN, 8 - 4º C-D</v>
          </cell>
          <cell r="H211" t="str">
            <v>02002</v>
          </cell>
          <cell r="I211" t="str">
            <v>ALBACETE</v>
          </cell>
          <cell r="J211" t="str">
            <v>ALBACETE</v>
          </cell>
          <cell r="K211" t="str">
            <v>julian@pipalba.es</v>
          </cell>
        </row>
        <row r="212">
          <cell r="B212" t="str">
            <v>22664313K</v>
          </cell>
          <cell r="C212" t="str">
            <v>LASERNA FERNÁNDEZ</v>
          </cell>
          <cell r="D212" t="str">
            <v>SANTIAGO</v>
          </cell>
          <cell r="E212">
            <v>20661</v>
          </cell>
          <cell r="F212">
            <v>670337722</v>
          </cell>
          <cell r="G212" t="str">
            <v>C/ CRISTÓBAL LOZANO, 33, 2º</v>
          </cell>
          <cell r="H212" t="str">
            <v>02002</v>
          </cell>
          <cell r="I212" t="str">
            <v>ALBACETE</v>
          </cell>
          <cell r="J212" t="str">
            <v>ALBACETE</v>
          </cell>
          <cell r="K212" t="str">
            <v>spaincenter@spaincenter.org</v>
          </cell>
        </row>
        <row r="213">
          <cell r="B213" t="str">
            <v>24204465R</v>
          </cell>
          <cell r="C213" t="str">
            <v>AMEZCUA RECOVER</v>
          </cell>
          <cell r="D213" t="str">
            <v>ANTONIO</v>
          </cell>
          <cell r="E213">
            <v>23921</v>
          </cell>
          <cell r="F213">
            <v>663388642</v>
          </cell>
          <cell r="G213" t="str">
            <v>LITERATURA, 30</v>
          </cell>
          <cell r="H213" t="str">
            <v>02006</v>
          </cell>
          <cell r="I213" t="str">
            <v>ALBACETE</v>
          </cell>
          <cell r="J213" t="str">
            <v>ALBACETE</v>
          </cell>
          <cell r="K213" t="str">
            <v>fgarijo62@gmail.com</v>
          </cell>
        </row>
        <row r="214">
          <cell r="B214" t="str">
            <v>24306254S</v>
          </cell>
          <cell r="C214" t="str">
            <v>Segovia Gil</v>
          </cell>
          <cell r="D214" t="str">
            <v xml:space="preserve"> Mª Isabel</v>
          </cell>
          <cell r="E214">
            <v>22033</v>
          </cell>
          <cell r="F214">
            <v>627077542</v>
          </cell>
          <cell r="G214" t="str">
            <v>C/Batalla del Salado nº 39 3ºB</v>
          </cell>
          <cell r="H214" t="str">
            <v>02002</v>
          </cell>
          <cell r="I214" t="str">
            <v>ALBACETE</v>
          </cell>
          <cell r="J214" t="str">
            <v>ALBACETE</v>
          </cell>
          <cell r="K214" t="str">
            <v>msegovia_gil@hotmail.com</v>
          </cell>
        </row>
        <row r="215">
          <cell r="B215" t="str">
            <v>26184419F</v>
          </cell>
          <cell r="C215" t="str">
            <v>Sandoval Parrado</v>
          </cell>
          <cell r="D215" t="str">
            <v>Mª. Teresa</v>
          </cell>
          <cell r="E215">
            <v>25224</v>
          </cell>
          <cell r="F215">
            <v>678459263</v>
          </cell>
          <cell r="G215" t="str">
            <v>Laurel, 9 - 1º B</v>
          </cell>
          <cell r="H215" t="str">
            <v>02006</v>
          </cell>
          <cell r="I215" t="str">
            <v>Albacete</v>
          </cell>
          <cell r="J215" t="str">
            <v>Albacete</v>
          </cell>
          <cell r="K215" t="str">
            <v>terexa.sp@gmail.com</v>
          </cell>
        </row>
        <row r="216">
          <cell r="B216" t="str">
            <v>27383920M</v>
          </cell>
          <cell r="C216" t="str">
            <v>PALOMEQUE RODRÍGUEZ</v>
          </cell>
          <cell r="D216" t="str">
            <v>MARÍA TERESA</v>
          </cell>
          <cell r="E216">
            <v>25457</v>
          </cell>
          <cell r="F216">
            <v>630010563</v>
          </cell>
          <cell r="G216" t="str">
            <v>CERVANTES</v>
          </cell>
          <cell r="H216" t="str">
            <v>02001</v>
          </cell>
          <cell r="I216" t="str">
            <v>ALBACETE</v>
          </cell>
          <cell r="J216" t="str">
            <v>ALBACETE</v>
          </cell>
          <cell r="K216" t="str">
            <v>maytepalomeque@gmail.com</v>
          </cell>
        </row>
        <row r="217">
          <cell r="B217" t="str">
            <v>27464865J</v>
          </cell>
          <cell r="C217" t="str">
            <v>SANTOYO MORCILLO</v>
          </cell>
          <cell r="D217" t="str">
            <v xml:space="preserve">JOSE LUIS </v>
          </cell>
          <cell r="E217">
            <v>24745</v>
          </cell>
          <cell r="F217">
            <v>618478950</v>
          </cell>
          <cell r="G217" t="str">
            <v>Joaquin Quijada 10</v>
          </cell>
          <cell r="H217" t="str">
            <v>02004</v>
          </cell>
          <cell r="I217" t="str">
            <v>Albacete</v>
          </cell>
          <cell r="J217" t="str">
            <v>Albacete</v>
          </cell>
          <cell r="K217" t="str">
            <v>jolu.yollo@yahoo.es</v>
          </cell>
        </row>
        <row r="218">
          <cell r="B218" t="str">
            <v>29174365S</v>
          </cell>
          <cell r="C218" t="str">
            <v>CALVO MARTINEZ</v>
          </cell>
          <cell r="D218" t="str">
            <v>CAROLINA</v>
          </cell>
          <cell r="E218">
            <v>26612</v>
          </cell>
          <cell r="F218">
            <v>629541347</v>
          </cell>
          <cell r="G218" t="str">
            <v>Fº javier de Moya 2, 4ºC   AB</v>
          </cell>
          <cell r="H218" t="str">
            <v>02002</v>
          </cell>
          <cell r="I218" t="str">
            <v>Albacete</v>
          </cell>
          <cell r="J218" t="str">
            <v>Albacete</v>
          </cell>
        </row>
        <row r="219">
          <cell r="B219" t="str">
            <v>33372942B</v>
          </cell>
          <cell r="C219" t="str">
            <v>Rivera Gonzalez</v>
          </cell>
          <cell r="D219" t="str">
            <v>Juan Carlos</v>
          </cell>
          <cell r="E219">
            <v>25864</v>
          </cell>
          <cell r="F219">
            <v>610015565</v>
          </cell>
          <cell r="G219" t="str">
            <v>C/Reyes Catolicos, 24</v>
          </cell>
          <cell r="H219">
            <v>30500</v>
          </cell>
          <cell r="I219" t="str">
            <v>Molina de Segura</v>
          </cell>
          <cell r="J219" t="str">
            <v>Murcia</v>
          </cell>
          <cell r="K219" t="str">
            <v>jc-rivera@terra.es</v>
          </cell>
        </row>
        <row r="220">
          <cell r="B220" t="str">
            <v>34947954Y</v>
          </cell>
          <cell r="C220" t="str">
            <v>GONZALEZ GONZALEZ</v>
          </cell>
          <cell r="D220" t="str">
            <v>CONCEPCIÓN</v>
          </cell>
          <cell r="E220">
            <v>23250</v>
          </cell>
          <cell r="F220">
            <v>677170375</v>
          </cell>
          <cell r="G220" t="str">
            <v>DR vallejo Nájera 25</v>
          </cell>
          <cell r="H220" t="str">
            <v>28055</v>
          </cell>
          <cell r="I220" t="str">
            <v>Madrid</v>
          </cell>
          <cell r="J220" t="str">
            <v>Madrid</v>
          </cell>
          <cell r="K220" t="str">
            <v>gonzalezber25@gmail.com</v>
          </cell>
        </row>
        <row r="221">
          <cell r="B221" t="str">
            <v>38407330K</v>
          </cell>
          <cell r="C221" t="str">
            <v>CASTILLO ORTIZ</v>
          </cell>
          <cell r="D221" t="str">
            <v>Mª PILAR</v>
          </cell>
          <cell r="E221">
            <v>20052</v>
          </cell>
          <cell r="F221">
            <v>679621132</v>
          </cell>
          <cell r="G221" t="str">
            <v>C/. CRSITOBAL LOZANO, 26-7º-A</v>
          </cell>
          <cell r="H221" t="str">
            <v>02002</v>
          </cell>
          <cell r="I221" t="str">
            <v>ALBACETE</v>
          </cell>
          <cell r="J221" t="str">
            <v>ALBACETE</v>
          </cell>
          <cell r="K221" t="str">
            <v>castillortiz54@gmail.com</v>
          </cell>
        </row>
        <row r="222">
          <cell r="B222" t="str">
            <v>38535732Z</v>
          </cell>
          <cell r="C222" t="str">
            <v>BARRIOS TERRAGA</v>
          </cell>
          <cell r="D222" t="str">
            <v>ANTONIO</v>
          </cell>
          <cell r="E222">
            <v>19818</v>
          </cell>
          <cell r="F222">
            <v>660576667</v>
          </cell>
          <cell r="G222" t="str">
            <v>C/. CRISTOBAL LOZANO, 26-7º-A</v>
          </cell>
          <cell r="H222" t="str">
            <v>02002</v>
          </cell>
          <cell r="I222" t="str">
            <v>ALBACETE</v>
          </cell>
          <cell r="J222" t="str">
            <v>ALBACETE</v>
          </cell>
          <cell r="K222" t="str">
            <v>anbaterrag@gmail.com</v>
          </cell>
        </row>
        <row r="223">
          <cell r="B223" t="str">
            <v>40373409Z</v>
          </cell>
          <cell r="C223" t="str">
            <v>Turon Blasco</v>
          </cell>
          <cell r="D223" t="str">
            <v>Cristina</v>
          </cell>
          <cell r="E223">
            <v>31550</v>
          </cell>
          <cell r="F223">
            <v>679856287</v>
          </cell>
          <cell r="G223" t="str">
            <v>C/San Ildefonso Nº 6, 2ºC</v>
          </cell>
          <cell r="H223" t="str">
            <v>02001</v>
          </cell>
          <cell r="I223" t="str">
            <v>ALBACETE</v>
          </cell>
          <cell r="J223" t="str">
            <v>ALBACETE</v>
          </cell>
          <cell r="K223" t="str">
            <v>cristina.turon@hotmail.es</v>
          </cell>
        </row>
        <row r="224">
          <cell r="B224" t="str">
            <v>43772418Z</v>
          </cell>
          <cell r="C224" t="str">
            <v>DIAZ SANTANA</v>
          </cell>
          <cell r="D224" t="str">
            <v>LETICIA</v>
          </cell>
          <cell r="E224">
            <v>25067</v>
          </cell>
          <cell r="F224">
            <v>607831260</v>
          </cell>
          <cell r="G224" t="str">
            <v>C/ Dr. Collado Piña, 16-5ºB</v>
          </cell>
          <cell r="H224" t="str">
            <v>02003</v>
          </cell>
          <cell r="I224" t="str">
            <v>ALBACETE</v>
          </cell>
          <cell r="J224" t="str">
            <v>ALBACETE</v>
          </cell>
          <cell r="K224" t="str">
            <v>leticiadisa@gmail.com</v>
          </cell>
        </row>
        <row r="225">
          <cell r="B225" t="str">
            <v>443377128P</v>
          </cell>
          <cell r="C225" t="str">
            <v>Villalba Agudo</v>
          </cell>
          <cell r="D225" t="str">
            <v>Julián</v>
          </cell>
          <cell r="E225">
            <v>26801</v>
          </cell>
          <cell r="F225">
            <v>654657775</v>
          </cell>
          <cell r="G225" t="str">
            <v>Pedro Coca 12 3ºIzq</v>
          </cell>
          <cell r="H225" t="str">
            <v>02003</v>
          </cell>
          <cell r="I225" t="str">
            <v>ALBACETE</v>
          </cell>
          <cell r="J225" t="str">
            <v>ALBACETE</v>
          </cell>
          <cell r="K225" t="str">
            <v>ocrion@gmail.com</v>
          </cell>
        </row>
        <row r="226">
          <cell r="B226" t="str">
            <v>44375618Q</v>
          </cell>
          <cell r="C226" t="str">
            <v>CANTO NAVARRO</v>
          </cell>
          <cell r="D226" t="str">
            <v>ERVIGIO</v>
          </cell>
          <cell r="E226">
            <v>26723</v>
          </cell>
          <cell r="F226">
            <v>670216603</v>
          </cell>
          <cell r="G226" t="str">
            <v>CL ARENAL 15 - 3 B</v>
          </cell>
          <cell r="H226" t="str">
            <v>02520</v>
          </cell>
          <cell r="I226" t="str">
            <v>CHINCHILLA</v>
          </cell>
          <cell r="J226" t="str">
            <v>ALBACETE</v>
          </cell>
          <cell r="K226" t="str">
            <v>ervigio@gmail.com</v>
          </cell>
        </row>
        <row r="227">
          <cell r="B227" t="str">
            <v>44375949W</v>
          </cell>
          <cell r="C227" t="str">
            <v>VELASCO HONRUBIA</v>
          </cell>
          <cell r="D227" t="str">
            <v>CRISTINA</v>
          </cell>
          <cell r="E227">
            <v>26478</v>
          </cell>
          <cell r="F227">
            <v>633247203</v>
          </cell>
          <cell r="G227" t="str">
            <v>HERMANOS PINZÓN,54,1º</v>
          </cell>
          <cell r="H227" t="str">
            <v>02006</v>
          </cell>
          <cell r="I227" t="str">
            <v>ALBACETE</v>
          </cell>
          <cell r="J227" t="str">
            <v>ALBACETE</v>
          </cell>
          <cell r="K227" t="str">
            <v>cristinav@sescam.jccm.es</v>
          </cell>
        </row>
        <row r="228">
          <cell r="B228" t="str">
            <v>44377128P</v>
          </cell>
          <cell r="C228" t="str">
            <v>Villalba Agudo</v>
          </cell>
          <cell r="D228" t="str">
            <v>Julián</v>
          </cell>
          <cell r="E228">
            <v>26801</v>
          </cell>
          <cell r="F228">
            <v>654657775</v>
          </cell>
          <cell r="G228" t="str">
            <v>Pedro Coca, 12</v>
          </cell>
          <cell r="H228" t="str">
            <v>02003</v>
          </cell>
          <cell r="I228" t="str">
            <v>Albacete</v>
          </cell>
          <cell r="J228" t="str">
            <v>Albacete</v>
          </cell>
          <cell r="K228" t="str">
            <v>ocrion@gmail.com</v>
          </cell>
        </row>
        <row r="229">
          <cell r="B229" t="str">
            <v>44379682D</v>
          </cell>
          <cell r="C229" t="str">
            <v>CORTES GONZALEZ</v>
          </cell>
          <cell r="D229" t="str">
            <v>MIGUEL</v>
          </cell>
          <cell r="E229">
            <v>26439</v>
          </cell>
          <cell r="F229">
            <v>618017908</v>
          </cell>
          <cell r="G229" t="str">
            <v>ANTONIO MACHADO 5</v>
          </cell>
          <cell r="H229" t="str">
            <v>02510</v>
          </cell>
          <cell r="I229" t="str">
            <v>POZO CAÑADA</v>
          </cell>
          <cell r="J229" t="str">
            <v>ALBACETE</v>
          </cell>
          <cell r="K229" t="str">
            <v>pascuvalls@hotmail.com</v>
          </cell>
        </row>
        <row r="230">
          <cell r="B230" t="str">
            <v>44379768A</v>
          </cell>
          <cell r="C230" t="str">
            <v>Nuñez Llobregat</v>
          </cell>
          <cell r="D230" t="str">
            <v>Carlos</v>
          </cell>
          <cell r="E230">
            <v>27042</v>
          </cell>
          <cell r="F230">
            <v>676085095</v>
          </cell>
          <cell r="G230" t="str">
            <v>C/San Antonio,Nº 4</v>
          </cell>
          <cell r="H230" t="str">
            <v>16196</v>
          </cell>
          <cell r="I230" t="str">
            <v>VILLAR DE OLALLA</v>
          </cell>
          <cell r="J230" t="str">
            <v>CUENCA</v>
          </cell>
          <cell r="K230" t="str">
            <v>carlosllobregat@gmail.com</v>
          </cell>
        </row>
        <row r="231">
          <cell r="B231" t="str">
            <v>44381374E</v>
          </cell>
          <cell r="C231" t="str">
            <v>ALFARO BELMONTE</v>
          </cell>
          <cell r="D231" t="str">
            <v>CRISTINA</v>
          </cell>
          <cell r="E231">
            <v>26983</v>
          </cell>
          <cell r="F231">
            <v>600835663</v>
          </cell>
          <cell r="G231" t="str">
            <v>CORDOBA, 67 - 2º D</v>
          </cell>
          <cell r="H231" t="str">
            <v>02006</v>
          </cell>
          <cell r="I231" t="str">
            <v>ALBACETE</v>
          </cell>
          <cell r="J231" t="str">
            <v>ALBACETE</v>
          </cell>
          <cell r="K231" t="str">
            <v>crisalfabel@hotmai.com</v>
          </cell>
        </row>
        <row r="232">
          <cell r="B232" t="str">
            <v>44381474F</v>
          </cell>
          <cell r="C232" t="str">
            <v>CANTOS CEBRIAN</v>
          </cell>
          <cell r="D232" t="str">
            <v>FLORA Mª</v>
          </cell>
          <cell r="E232">
            <v>27319</v>
          </cell>
          <cell r="F232">
            <v>606618191</v>
          </cell>
          <cell r="G232" t="str">
            <v>Mayor 9</v>
          </cell>
          <cell r="H232" t="str">
            <v>02001</v>
          </cell>
          <cell r="I232" t="str">
            <v>ALBACETE</v>
          </cell>
          <cell r="J232" t="str">
            <v>ALBACETE</v>
          </cell>
        </row>
        <row r="233">
          <cell r="B233" t="str">
            <v>44382025Y</v>
          </cell>
          <cell r="C233" t="str">
            <v>NAVARRO FERNANDEZ</v>
          </cell>
          <cell r="D233" t="str">
            <v>JUANA MARIA</v>
          </cell>
          <cell r="E233">
            <v>27672</v>
          </cell>
          <cell r="F233">
            <v>625787517</v>
          </cell>
          <cell r="G233" t="str">
            <v>CALLE QUIJOTE, 48 ESC.1-2ºB</v>
          </cell>
          <cell r="H233" t="str">
            <v>02630</v>
          </cell>
          <cell r="I233" t="str">
            <v>LA RODA</v>
          </cell>
          <cell r="J233" t="str">
            <v>ALBACETE</v>
          </cell>
          <cell r="K233" t="str">
            <v>jmnavarrof@edu.jccm.es</v>
          </cell>
        </row>
        <row r="234">
          <cell r="B234" t="str">
            <v>44382603d</v>
          </cell>
          <cell r="C234" t="str">
            <v>GARCIA CALIXTO</v>
          </cell>
          <cell r="D234" t="str">
            <v>FILO</v>
          </cell>
          <cell r="E234">
            <v>27306</v>
          </cell>
          <cell r="F234">
            <v>691335482</v>
          </cell>
          <cell r="G234" t="str">
            <v>VELARDE, 26</v>
          </cell>
          <cell r="H234" t="str">
            <v>02004</v>
          </cell>
          <cell r="I234" t="str">
            <v>ALBACETE</v>
          </cell>
          <cell r="J234" t="str">
            <v>ALBACETE</v>
          </cell>
          <cell r="K234" t="str">
            <v>filogarcia@ono.com</v>
          </cell>
        </row>
        <row r="235">
          <cell r="B235" t="str">
            <v>44382844C</v>
          </cell>
          <cell r="C235" t="str">
            <v>LOPEZ DONATE</v>
          </cell>
          <cell r="D235" t="str">
            <v>VERSABIA</v>
          </cell>
          <cell r="E235">
            <v>27001</v>
          </cell>
          <cell r="F235">
            <v>660966392</v>
          </cell>
          <cell r="G235" t="str">
            <v>PASEO CIRCUNVALACIÓN, 90 B</v>
          </cell>
          <cell r="H235" t="str">
            <v>02006</v>
          </cell>
          <cell r="I235" t="str">
            <v>ALBACETE</v>
          </cell>
          <cell r="J235" t="str">
            <v>ALBACETE</v>
          </cell>
          <cell r="K235" t="str">
            <v>jeveredu@ono.com</v>
          </cell>
        </row>
        <row r="236">
          <cell r="B236" t="str">
            <v>44383506S</v>
          </cell>
          <cell r="C236" t="str">
            <v>TENDERO BARCELO</v>
          </cell>
          <cell r="D236" t="str">
            <v>OCTAVIO</v>
          </cell>
          <cell r="E236">
            <v>26169</v>
          </cell>
          <cell r="F236">
            <v>663746608</v>
          </cell>
          <cell r="G236" t="str">
            <v>C/ NTRA. SRA. DE LA VICTORIA, 16, 11 IZQ</v>
          </cell>
          <cell r="H236" t="str">
            <v>02001</v>
          </cell>
          <cell r="I236" t="str">
            <v>ALBCETE</v>
          </cell>
          <cell r="J236" t="str">
            <v>ALBACETE</v>
          </cell>
          <cell r="K236" t="str">
            <v>ocbarcelo@hotmail.com</v>
          </cell>
        </row>
        <row r="237">
          <cell r="B237" t="str">
            <v>44385247P</v>
          </cell>
          <cell r="C237" t="str">
            <v>Calvo Lopez</v>
          </cell>
          <cell r="D237" t="str">
            <v>Francisco José</v>
          </cell>
          <cell r="E237">
            <v>27001</v>
          </cell>
          <cell r="F237">
            <v>610989980</v>
          </cell>
          <cell r="G237" t="str">
            <v>C/Diego de Velazquez 21</v>
          </cell>
          <cell r="H237" t="str">
            <v>02002</v>
          </cell>
          <cell r="I237" t="str">
            <v>Albacete</v>
          </cell>
          <cell r="J237" t="str">
            <v>Albacete</v>
          </cell>
          <cell r="K237" t="str">
            <v>Fjclop@hotmail.com</v>
          </cell>
        </row>
        <row r="238">
          <cell r="B238" t="str">
            <v>44385472A</v>
          </cell>
          <cell r="C238" t="str">
            <v>GOMEZ PICAZO</v>
          </cell>
          <cell r="D238" t="str">
            <v>ROSA MARIA</v>
          </cell>
          <cell r="E238">
            <v>27634</v>
          </cell>
          <cell r="F238">
            <v>630359400</v>
          </cell>
          <cell r="G238" t="str">
            <v>C/ BLASCO IBÁÑEZ, 22</v>
          </cell>
          <cell r="H238" t="str">
            <v>02003</v>
          </cell>
          <cell r="I238" t="str">
            <v>ALBACETE</v>
          </cell>
          <cell r="J238" t="str">
            <v>ALBACETE</v>
          </cell>
          <cell r="K238" t="str">
            <v>matildesy@gmail.com</v>
          </cell>
        </row>
        <row r="239">
          <cell r="B239" t="str">
            <v>44386892C</v>
          </cell>
          <cell r="C239" t="str">
            <v>JIMENEZ GARCIA</v>
          </cell>
          <cell r="D239" t="str">
            <v>ROSARIO</v>
          </cell>
          <cell r="E239">
            <v>27528</v>
          </cell>
          <cell r="F239">
            <v>656543938</v>
          </cell>
          <cell r="G239" t="str">
            <v>C/ SAN LUIS, 2, 1º DCHA</v>
          </cell>
          <cell r="H239" t="str">
            <v>02004</v>
          </cell>
          <cell r="I239" t="str">
            <v>ALBACETE</v>
          </cell>
          <cell r="J239" t="str">
            <v>ALBACETE</v>
          </cell>
          <cell r="K239" t="str">
            <v>rodriguezramirezjuan@gmail.com</v>
          </cell>
        </row>
        <row r="240">
          <cell r="B240" t="str">
            <v>44388019C</v>
          </cell>
          <cell r="C240" t="str">
            <v>BERNABE SANCHEZ</v>
          </cell>
          <cell r="D240" t="str">
            <v>MARIA CARMEN</v>
          </cell>
          <cell r="E240">
            <v>28320</v>
          </cell>
          <cell r="F240">
            <v>618630607</v>
          </cell>
          <cell r="G240" t="str">
            <v>C/ MAYOR, 21</v>
          </cell>
          <cell r="H240" t="str">
            <v>02120</v>
          </cell>
          <cell r="I240" t="str">
            <v>PEÑAS DE4 SAN PEDRO</v>
          </cell>
          <cell r="J240" t="str">
            <v>ALBACETE</v>
          </cell>
          <cell r="K240" t="str">
            <v>begonagvalcarcel@hotmail.com</v>
          </cell>
        </row>
        <row r="241">
          <cell r="B241" t="str">
            <v>44388892L</v>
          </cell>
          <cell r="C241" t="str">
            <v>Garcia Rodriguez</v>
          </cell>
          <cell r="D241" t="str">
            <v>Oscar</v>
          </cell>
          <cell r="E241">
            <v>27297</v>
          </cell>
          <cell r="F241">
            <v>630147905</v>
          </cell>
          <cell r="G241" t="str">
            <v>C/Tetuán 6, 5º</v>
          </cell>
          <cell r="H241" t="str">
            <v>02002</v>
          </cell>
          <cell r="I241" t="str">
            <v>Albacete</v>
          </cell>
          <cell r="J241" t="str">
            <v>Albacete</v>
          </cell>
          <cell r="K241" t="str">
            <v>og.rodriguez@hotmail.com</v>
          </cell>
        </row>
        <row r="242">
          <cell r="B242" t="str">
            <v>44389186Z</v>
          </cell>
          <cell r="C242" t="str">
            <v>PASTOR JUAN</v>
          </cell>
          <cell r="D242" t="str">
            <v>MªROSARIO</v>
          </cell>
          <cell r="E242">
            <v>27685</v>
          </cell>
          <cell r="F242">
            <v>650002968</v>
          </cell>
          <cell r="G242" t="str">
            <v>Carnicerias 1</v>
          </cell>
          <cell r="H242" t="str">
            <v>02001</v>
          </cell>
          <cell r="I242" t="str">
            <v>ALBACETE</v>
          </cell>
          <cell r="J242" t="str">
            <v>ALBACETE</v>
          </cell>
        </row>
        <row r="243">
          <cell r="B243" t="str">
            <v>44390810M</v>
          </cell>
          <cell r="C243" t="str">
            <v>IZQUIERDO MARTINEZ</v>
          </cell>
          <cell r="D243" t="str">
            <v>SONIA</v>
          </cell>
          <cell r="E243">
            <v>27966</v>
          </cell>
          <cell r="F243">
            <v>620646859</v>
          </cell>
          <cell r="G243" t="str">
            <v>feria, 135, 5ºk</v>
          </cell>
          <cell r="H243" t="str">
            <v>02004</v>
          </cell>
          <cell r="I243" t="str">
            <v>ALBACETE</v>
          </cell>
          <cell r="J243" t="str">
            <v>ALBACETE</v>
          </cell>
          <cell r="K243" t="str">
            <v>soni.izquierdo@gmail.com</v>
          </cell>
        </row>
        <row r="244">
          <cell r="B244" t="str">
            <v>44391712X</v>
          </cell>
          <cell r="C244" t="str">
            <v>GARCIA VALCARCEL</v>
          </cell>
          <cell r="D244" t="str">
            <v>MARIA CRUZ</v>
          </cell>
          <cell r="E244">
            <v>27986</v>
          </cell>
          <cell r="F244">
            <v>618630607</v>
          </cell>
          <cell r="G244" t="str">
            <v>CARRETERA, 6</v>
          </cell>
          <cell r="H244" t="str">
            <v>02120</v>
          </cell>
          <cell r="I244" t="str">
            <v>PEÑAS DE SAN PEDRO</v>
          </cell>
          <cell r="J244" t="str">
            <v>ALBACETE</v>
          </cell>
          <cell r="K244" t="str">
            <v>begonagvalcarcel@hotmail.com</v>
          </cell>
        </row>
        <row r="245">
          <cell r="B245" t="str">
            <v>44392574K</v>
          </cell>
          <cell r="C245" t="str">
            <v>HERREROS MARTINEZ-FALERO</v>
          </cell>
          <cell r="D245" t="str">
            <v>ANTONIO</v>
          </cell>
          <cell r="E245">
            <v>28021</v>
          </cell>
          <cell r="F245">
            <v>661532657</v>
          </cell>
          <cell r="G245" t="str">
            <v>San agustin 19</v>
          </cell>
          <cell r="H245" t="str">
            <v>02001</v>
          </cell>
          <cell r="I245" t="str">
            <v>Albacete</v>
          </cell>
          <cell r="J245" t="str">
            <v>Albacete</v>
          </cell>
          <cell r="K245" t="str">
            <v>gemisab@hotmail.com</v>
          </cell>
        </row>
        <row r="246">
          <cell r="B246" t="str">
            <v>44392800V</v>
          </cell>
          <cell r="C246" t="str">
            <v>Núñez Llobregat</v>
          </cell>
          <cell r="D246" t="str">
            <v>Javier</v>
          </cell>
          <cell r="E246">
            <v>28089</v>
          </cell>
          <cell r="F246">
            <v>667714594</v>
          </cell>
          <cell r="G246" t="str">
            <v>C/Puerta Valencia, 17 1 izq</v>
          </cell>
          <cell r="H246" t="str">
            <v>02002</v>
          </cell>
          <cell r="I246" t="str">
            <v>ALBACETE</v>
          </cell>
          <cell r="J246" t="str">
            <v>ALBACETE</v>
          </cell>
          <cell r="K246" t="str">
            <v>jllobreg@gmail.com</v>
          </cell>
        </row>
        <row r="247">
          <cell r="B247" t="str">
            <v>44397458Y</v>
          </cell>
          <cell r="C247" t="str">
            <v>CORREDOR VINUESA</v>
          </cell>
          <cell r="D247" t="str">
            <v> BEGOÑA</v>
          </cell>
          <cell r="E247">
            <v>27934</v>
          </cell>
          <cell r="F247">
            <v>697588384</v>
          </cell>
          <cell r="G247" t="str">
            <v>nieremberg 6 4º 4ª</v>
          </cell>
          <cell r="H247">
            <v>28002</v>
          </cell>
          <cell r="I247" t="str">
            <v>MADRID</v>
          </cell>
          <cell r="J247" t="str">
            <v>MADRID</v>
          </cell>
          <cell r="K247" t="str">
            <v>bcorredorvinuesa@yahoo.es</v>
          </cell>
        </row>
        <row r="248">
          <cell r="B248" t="str">
            <v>44793382P</v>
          </cell>
          <cell r="C248" t="str">
            <v>MELGOSO GIMENEZ</v>
          </cell>
          <cell r="D248" t="str">
            <v>ANTONIO</v>
          </cell>
          <cell r="E248">
            <v>28759</v>
          </cell>
          <cell r="F248">
            <v>634568031</v>
          </cell>
          <cell r="G248" t="str">
            <v>C/TOMAS PRIETO, 4 2ºB</v>
          </cell>
          <cell r="H248" t="str">
            <v>02630</v>
          </cell>
          <cell r="I248" t="str">
            <v>LA RODA</v>
          </cell>
          <cell r="J248" t="str">
            <v>Albacete</v>
          </cell>
        </row>
        <row r="249">
          <cell r="B249" t="str">
            <v>45553569E</v>
          </cell>
          <cell r="C249" t="str">
            <v>ESCAMILLA MAÑAS</v>
          </cell>
          <cell r="D249" t="str">
            <v>ANTONIO</v>
          </cell>
          <cell r="E249">
            <v>27971</v>
          </cell>
          <cell r="F249">
            <v>616462916</v>
          </cell>
          <cell r="G249" t="str">
            <v>Carretera de Jaén nº 96 - 5º</v>
          </cell>
          <cell r="H249" t="str">
            <v>02006</v>
          </cell>
          <cell r="I249" t="str">
            <v>ALBACETE</v>
          </cell>
          <cell r="J249" t="str">
            <v>ALBACETE</v>
          </cell>
          <cell r="K249" t="str">
            <v>jaskevic@hotmail.com</v>
          </cell>
        </row>
        <row r="250">
          <cell r="B250" t="str">
            <v>46712399C</v>
          </cell>
          <cell r="C250" t="str">
            <v>Huerta Sánchez </v>
          </cell>
          <cell r="D250" t="str">
            <v>Mar</v>
          </cell>
          <cell r="E250">
            <v>28269</v>
          </cell>
          <cell r="F250">
            <v>669993451</v>
          </cell>
          <cell r="G250" t="str">
            <v>Ramón Gómez redondo, 18</v>
          </cell>
          <cell r="H250" t="str">
            <v>02006</v>
          </cell>
          <cell r="I250" t="str">
            <v>Albacete</v>
          </cell>
          <cell r="J250" t="str">
            <v>Albacete</v>
          </cell>
        </row>
        <row r="251">
          <cell r="B251" t="str">
            <v>47050305X</v>
          </cell>
          <cell r="C251" t="str">
            <v>LOPEZ CLEMENTE</v>
          </cell>
          <cell r="D251" t="str">
            <v>FELI</v>
          </cell>
          <cell r="E251">
            <v>28471</v>
          </cell>
          <cell r="F251">
            <v>687920133</v>
          </cell>
          <cell r="G251" t="str">
            <v>Viregen del Pilar 25</v>
          </cell>
          <cell r="H251" t="str">
            <v>02006</v>
          </cell>
          <cell r="I251" t="str">
            <v>Albacete</v>
          </cell>
          <cell r="J251" t="str">
            <v>Albacete</v>
          </cell>
          <cell r="K251" t="str">
            <v>feliliopezclemente@hotmail.com</v>
          </cell>
        </row>
        <row r="252">
          <cell r="B252" t="str">
            <v>47052419P</v>
          </cell>
          <cell r="C252" t="str">
            <v>LOPEZ ROMERO</v>
          </cell>
          <cell r="D252" t="str">
            <v>FRANCISCO JOSE</v>
          </cell>
          <cell r="E252">
            <v>30068</v>
          </cell>
          <cell r="F252">
            <v>637469351</v>
          </cell>
          <cell r="G252" t="str">
            <v>C/BALMES, 34</v>
          </cell>
          <cell r="H252" t="str">
            <v>02510</v>
          </cell>
          <cell r="I252" t="str">
            <v>POZO CAÑADA</v>
          </cell>
          <cell r="J252" t="str">
            <v>ALBACETE</v>
          </cell>
          <cell r="K252" t="str">
            <v>paquitol@gmail.com</v>
          </cell>
        </row>
        <row r="253">
          <cell r="B253" t="str">
            <v>47055545Y</v>
          </cell>
          <cell r="C253" t="str">
            <v>VALLS CANTOS </v>
          </cell>
          <cell r="D253" t="str">
            <v>AMPARO</v>
          </cell>
          <cell r="E253">
            <v>28683</v>
          </cell>
          <cell r="F253">
            <v>687813066</v>
          </cell>
          <cell r="G253" t="str">
            <v>Avd Gregorio Arcos nº5 4ºA</v>
          </cell>
          <cell r="H253" t="str">
            <v>02005</v>
          </cell>
          <cell r="I253" t="str">
            <v>Albacete</v>
          </cell>
          <cell r="J253" t="str">
            <v>Albacete</v>
          </cell>
        </row>
        <row r="254">
          <cell r="B254" t="str">
            <v>47056905D</v>
          </cell>
          <cell r="C254" t="str">
            <v>CANTO NAVARRO</v>
          </cell>
          <cell r="D254" t="str">
            <v>IRENE</v>
          </cell>
          <cell r="E254">
            <v>28759</v>
          </cell>
          <cell r="F254">
            <v>686981287</v>
          </cell>
          <cell r="G254" t="str">
            <v>padre romano,17,2°b</v>
          </cell>
          <cell r="H254" t="str">
            <v>02005</v>
          </cell>
          <cell r="I254" t="str">
            <v>ALBACETE</v>
          </cell>
          <cell r="J254" t="str">
            <v>ALBACETE</v>
          </cell>
          <cell r="K254" t="str">
            <v>irenea78@hotmail.com</v>
          </cell>
        </row>
        <row r="255">
          <cell r="B255" t="str">
            <v>47057147K</v>
          </cell>
          <cell r="C255" t="str">
            <v>Morcillo Gonzalez</v>
          </cell>
          <cell r="D255" t="str">
            <v>Roberto </v>
          </cell>
          <cell r="E255">
            <v>29161</v>
          </cell>
          <cell r="F255">
            <v>609924417</v>
          </cell>
          <cell r="G255" t="str">
            <v>Carmen Ibañez 4b, bajo izq</v>
          </cell>
          <cell r="H255" t="str">
            <v>02001</v>
          </cell>
          <cell r="I255" t="str">
            <v>Albacete</v>
          </cell>
          <cell r="J255" t="str">
            <v>Albacete</v>
          </cell>
        </row>
        <row r="256">
          <cell r="B256" t="str">
            <v>47058034b</v>
          </cell>
          <cell r="C256" t="str">
            <v xml:space="preserve">MARTINEZ MONSALVE </v>
          </cell>
          <cell r="D256" t="str">
            <v>ISABEL</v>
          </cell>
          <cell r="E256">
            <v>29047</v>
          </cell>
          <cell r="F256">
            <v>655438534</v>
          </cell>
          <cell r="G256" t="str">
            <v>MAGALLANES, 5</v>
          </cell>
          <cell r="H256" t="str">
            <v>02005</v>
          </cell>
          <cell r="I256" t="str">
            <v>ALBACETE</v>
          </cell>
          <cell r="J256" t="str">
            <v>ALBACETE</v>
          </cell>
          <cell r="K256" t="str">
            <v>Ixmelibea@hotmail.com</v>
          </cell>
        </row>
        <row r="257">
          <cell r="B257" t="str">
            <v>47058602G</v>
          </cell>
          <cell r="C257" t="str">
            <v>Martinez Romero</v>
          </cell>
          <cell r="D257" t="str">
            <v>Angel</v>
          </cell>
          <cell r="E257">
            <v>29183</v>
          </cell>
          <cell r="F257">
            <v>659330076</v>
          </cell>
          <cell r="G257" t="str">
            <v>C/San Ildefonso Nº 6, 2ºC</v>
          </cell>
          <cell r="H257" t="str">
            <v>02001</v>
          </cell>
          <cell r="I257" t="str">
            <v>ALBACETE</v>
          </cell>
          <cell r="J257" t="str">
            <v>ALBACETE</v>
          </cell>
          <cell r="K257" t="str">
            <v>angel.mromero@uclm.es</v>
          </cell>
        </row>
        <row r="258">
          <cell r="B258" t="str">
            <v>47059284L</v>
          </cell>
          <cell r="C258" t="str">
            <v>DIAZ TEJADA</v>
          </cell>
          <cell r="D258" t="str">
            <v>NOEMI</v>
          </cell>
          <cell r="E258">
            <v>29055</v>
          </cell>
          <cell r="F258">
            <v>678838658</v>
          </cell>
          <cell r="G258" t="str">
            <v>CTRA CUENCA- TRAGACETE KM 7</v>
          </cell>
          <cell r="H258">
            <v>16147</v>
          </cell>
          <cell r="I258" t="str">
            <v>CUENCA</v>
          </cell>
          <cell r="J258" t="str">
            <v>Cuenca</v>
          </cell>
        </row>
        <row r="259">
          <cell r="B259" t="str">
            <v>47061604Q</v>
          </cell>
          <cell r="C259" t="str">
            <v>JIMENEZ MARTINEZ</v>
          </cell>
          <cell r="D259" t="str">
            <v>ALEJANDRO</v>
          </cell>
          <cell r="E259">
            <v>29319</v>
          </cell>
          <cell r="F259">
            <v>685594519</v>
          </cell>
          <cell r="G259" t="str">
            <v>Paseo de la Libertad 16</v>
          </cell>
          <cell r="H259" t="str">
            <v>02001</v>
          </cell>
          <cell r="I259" t="str">
            <v>Albacete</v>
          </cell>
          <cell r="J259" t="str">
            <v>Albacete</v>
          </cell>
          <cell r="K259" t="str">
            <v>CONTACTO@TOPTONER.ES</v>
          </cell>
        </row>
        <row r="260">
          <cell r="B260" t="str">
            <v>47064162K</v>
          </cell>
          <cell r="C260" t="str">
            <v>ORTEGA PICAZO</v>
          </cell>
          <cell r="D260" t="str">
            <v>MARCELO</v>
          </cell>
          <cell r="E260">
            <v>29547</v>
          </cell>
          <cell r="F260">
            <v>686634520</v>
          </cell>
          <cell r="G260" t="str">
            <v>C/ ENCUADERNADORES, 2, ÁTICO 1</v>
          </cell>
          <cell r="H260" t="str">
            <v>02006</v>
          </cell>
          <cell r="I260" t="str">
            <v>ALBACETE</v>
          </cell>
          <cell r="J260" t="str">
            <v>ALBACETE</v>
          </cell>
          <cell r="K260" t="str">
            <v>quetepulas@hotmail.com</v>
          </cell>
        </row>
        <row r="261">
          <cell r="B261" t="str">
            <v>47064745Y</v>
          </cell>
          <cell r="C261" t="str">
            <v>MAÑAS MONTES</v>
          </cell>
          <cell r="D261" t="str">
            <v>GEMA</v>
          </cell>
          <cell r="E261">
            <v>29158</v>
          </cell>
          <cell r="F261">
            <v>661532657</v>
          </cell>
          <cell r="G261" t="str">
            <v>C/ Cruz 14</v>
          </cell>
          <cell r="H261" t="str">
            <v>02001</v>
          </cell>
          <cell r="I261" t="str">
            <v>Albacete</v>
          </cell>
          <cell r="J261" t="str">
            <v>Albacete</v>
          </cell>
          <cell r="K261" t="str">
            <v>gemisab@hotmail.com</v>
          </cell>
        </row>
        <row r="262">
          <cell r="B262" t="str">
            <v>47065443Z</v>
          </cell>
          <cell r="C262" t="str">
            <v>Gonzalez Lopez</v>
          </cell>
          <cell r="D262" t="str">
            <v>Jose Miguel</v>
          </cell>
          <cell r="E262">
            <v>29065</v>
          </cell>
          <cell r="F262">
            <v>626995777</v>
          </cell>
          <cell r="G262" t="str">
            <v>Alfonso Iniesta 24</v>
          </cell>
          <cell r="H262" t="str">
            <v>02510</v>
          </cell>
          <cell r="I262" t="str">
            <v>POZO CAÑADA</v>
          </cell>
          <cell r="J262" t="str">
            <v>Albacete</v>
          </cell>
        </row>
        <row r="263">
          <cell r="B263" t="str">
            <v>47065648N</v>
          </cell>
          <cell r="C263" t="str">
            <v>CUEVAS NAVIO</v>
          </cell>
          <cell r="D263" t="str">
            <v>LUISA</v>
          </cell>
          <cell r="E263">
            <v>29470</v>
          </cell>
          <cell r="F263">
            <v>630616447</v>
          </cell>
          <cell r="G263" t="str">
            <v>C/Arroyo, s/n</v>
          </cell>
          <cell r="H263" t="str">
            <v>02360</v>
          </cell>
          <cell r="I263" t="str">
            <v>Bienservida</v>
          </cell>
          <cell r="J263" t="str">
            <v>Albacete</v>
          </cell>
        </row>
        <row r="264">
          <cell r="B264" t="str">
            <v>47067633L</v>
          </cell>
          <cell r="C264" t="str">
            <v>NAVALON CARLOS</v>
          </cell>
          <cell r="D264" t="str">
            <v>ENRIQUE</v>
          </cell>
          <cell r="E264">
            <v>30240</v>
          </cell>
          <cell r="F264">
            <v>691601757</v>
          </cell>
          <cell r="G264" t="str">
            <v>FEDERICO GARCIA LORCA Nº 26- 2º PORTAL - 1º IZQ</v>
          </cell>
          <cell r="H264" t="str">
            <v>02001</v>
          </cell>
          <cell r="I264" t="str">
            <v>Albacete</v>
          </cell>
          <cell r="J264" t="str">
            <v>Albacete</v>
          </cell>
        </row>
        <row r="265">
          <cell r="B265" t="str">
            <v>47067663L</v>
          </cell>
          <cell r="C265" t="str">
            <v>Navalón Carlos</v>
          </cell>
          <cell r="D265" t="str">
            <v>Enrique</v>
          </cell>
          <cell r="E265">
            <v>30240</v>
          </cell>
          <cell r="F265">
            <v>691601757</v>
          </cell>
          <cell r="G265" t="str">
            <v>María Zambrano, 1 - 5 E</v>
          </cell>
          <cell r="H265" t="str">
            <v>02006</v>
          </cell>
          <cell r="I265" t="str">
            <v>Albacete</v>
          </cell>
          <cell r="J265" t="str">
            <v>Albacete</v>
          </cell>
          <cell r="K265" t="str">
            <v>kikenavalon@gmail.com</v>
          </cell>
        </row>
        <row r="266">
          <cell r="B266" t="str">
            <v>47067886L</v>
          </cell>
          <cell r="C266" t="str">
            <v>Jaen Espada</v>
          </cell>
          <cell r="D266" t="str">
            <v>Sergio</v>
          </cell>
          <cell r="E266">
            <v>29704</v>
          </cell>
          <cell r="F266">
            <v>615124583</v>
          </cell>
          <cell r="G266" t="str">
            <v>C/ROSARIO, 107, 1º IZQ.</v>
          </cell>
          <cell r="H266" t="str">
            <v>02003</v>
          </cell>
          <cell r="I266" t="str">
            <v>ALBACETE</v>
          </cell>
          <cell r="J266" t="str">
            <v>ALBACETE</v>
          </cell>
          <cell r="K266" t="str">
            <v>pedroj_jaen@hotmail.com</v>
          </cell>
        </row>
        <row r="267">
          <cell r="B267" t="str">
            <v>47067926J</v>
          </cell>
          <cell r="C267" t="str">
            <v>CABAÑERO SIMARRO</v>
          </cell>
          <cell r="D267" t="str">
            <v>BELÉN</v>
          </cell>
          <cell r="E267">
            <v>29949</v>
          </cell>
          <cell r="F267">
            <v>675097932</v>
          </cell>
          <cell r="G267" t="str">
            <v>C/ LINARES, 9, 3º A</v>
          </cell>
          <cell r="H267" t="str">
            <v>02006</v>
          </cell>
          <cell r="I267" t="str">
            <v>ALBACETE</v>
          </cell>
          <cell r="J267" t="str">
            <v>ALBACETE</v>
          </cell>
          <cell r="K267" t="str">
            <v>bcs81@hotmail.com</v>
          </cell>
        </row>
        <row r="268">
          <cell r="B268" t="str">
            <v>47068700M</v>
          </cell>
          <cell r="C268" t="str">
            <v>GARCIA CALIXTO</v>
          </cell>
          <cell r="D268" t="str">
            <v>ERNESTO</v>
          </cell>
          <cell r="E268">
            <v>29808</v>
          </cell>
          <cell r="F268">
            <v>647792656</v>
          </cell>
          <cell r="G268" t="str">
            <v>C/Pedro Coca 56, 1B</v>
          </cell>
          <cell r="H268" t="str">
            <v>02003</v>
          </cell>
          <cell r="I268" t="str">
            <v>ALBACETE</v>
          </cell>
          <cell r="J268" t="str">
            <v>ALBACETE</v>
          </cell>
          <cell r="K268" t="str">
            <v>ernest_gar@hortmail.com</v>
          </cell>
        </row>
        <row r="269">
          <cell r="B269" t="str">
            <v>47069045M</v>
          </cell>
          <cell r="C269" t="str">
            <v>NOTARIA LOPEZ</v>
          </cell>
          <cell r="D269" t="str">
            <v>JOSE ANDRES</v>
          </cell>
          <cell r="E269">
            <v>30293</v>
          </cell>
          <cell r="F269">
            <v>663987324</v>
          </cell>
          <cell r="G269" t="str">
            <v>POETA AGRAZ 10</v>
          </cell>
          <cell r="H269" t="str">
            <v>02008</v>
          </cell>
          <cell r="I269" t="str">
            <v>ALBACETE</v>
          </cell>
          <cell r="J269" t="str">
            <v>ALBACETE</v>
          </cell>
          <cell r="K269" t="str">
            <v>juanignacio.leon@globalcaja.es</v>
          </cell>
        </row>
        <row r="270">
          <cell r="B270" t="str">
            <v>47070866D</v>
          </cell>
          <cell r="C270" t="str">
            <v>MAÑAS MAÑAS</v>
          </cell>
          <cell r="D270" t="str">
            <v>MERCEDES</v>
          </cell>
          <cell r="E270">
            <v>29919</v>
          </cell>
          <cell r="F270">
            <v>667369398</v>
          </cell>
          <cell r="G270" t="str">
            <v>C/COLON, 41</v>
          </cell>
          <cell r="H270" t="str">
            <v>02510</v>
          </cell>
          <cell r="I270" t="str">
            <v>POZO CAÑADA</v>
          </cell>
          <cell r="J270" t="str">
            <v>ALBACETE</v>
          </cell>
          <cell r="K270" t="str">
            <v>mlosrebeldes@hotmail.com</v>
          </cell>
        </row>
        <row r="271">
          <cell r="B271" t="str">
            <v>47073231M</v>
          </cell>
          <cell r="C271" t="str">
            <v>LEÓN DE LA CRUZ</v>
          </cell>
          <cell r="D271" t="str">
            <v>JUAN IGNACIO</v>
          </cell>
          <cell r="E271">
            <v>30077</v>
          </cell>
          <cell r="F271">
            <v>663987324</v>
          </cell>
          <cell r="G271" t="str">
            <v>POETA AGRAZ, 10</v>
          </cell>
          <cell r="H271" t="str">
            <v>02008</v>
          </cell>
          <cell r="I271" t="str">
            <v>ALBACETE</v>
          </cell>
          <cell r="J271" t="str">
            <v>ALBACETE</v>
          </cell>
          <cell r="K271" t="str">
            <v>juanignacio.leon@globalcaja.es</v>
          </cell>
        </row>
        <row r="272">
          <cell r="B272" t="str">
            <v>47074983d</v>
          </cell>
          <cell r="C272" t="str">
            <v>ARTEAGA ARGANDOÑA</v>
          </cell>
          <cell r="D272" t="str">
            <v>MARIA</v>
          </cell>
          <cell r="E272">
            <v>30432</v>
          </cell>
          <cell r="F272">
            <v>651996342</v>
          </cell>
          <cell r="G272" t="str">
            <v>PEREZ GALDOS  41</v>
          </cell>
          <cell r="H272" t="str">
            <v>02003</v>
          </cell>
          <cell r="I272" t="str">
            <v>ALBACETE</v>
          </cell>
          <cell r="J272" t="str">
            <v>ALBACETE</v>
          </cell>
          <cell r="K272" t="str">
            <v>monamaria83"hotmail.com</v>
          </cell>
        </row>
        <row r="273">
          <cell r="B273" t="str">
            <v>47075676N</v>
          </cell>
          <cell r="C273" t="str">
            <v>Arribas Valdelvira</v>
          </cell>
          <cell r="D273" t="str">
            <v>Elena</v>
          </cell>
          <cell r="E273">
            <v>29725</v>
          </cell>
          <cell r="F273">
            <v>679122417</v>
          </cell>
          <cell r="G273" t="str">
            <v>Carmen Ibañez 4b, bajo izq</v>
          </cell>
          <cell r="H273" t="str">
            <v>02001</v>
          </cell>
          <cell r="I273" t="str">
            <v>Albacete</v>
          </cell>
          <cell r="J273" t="str">
            <v>Albacete</v>
          </cell>
        </row>
        <row r="274">
          <cell r="B274" t="str">
            <v>47076908W</v>
          </cell>
          <cell r="C274" t="str">
            <v xml:space="preserve"> Cañete Gomez</v>
          </cell>
          <cell r="D274" t="str">
            <v>Maria Isidora</v>
          </cell>
          <cell r="E274">
            <v>30395</v>
          </cell>
          <cell r="F274">
            <v>699656043</v>
          </cell>
          <cell r="G274" t="str">
            <v>LETUR 39 4º B D</v>
          </cell>
          <cell r="H274" t="str">
            <v>02005</v>
          </cell>
          <cell r="I274" t="str">
            <v>ALBACETE</v>
          </cell>
          <cell r="J274" t="str">
            <v>ALBACETE</v>
          </cell>
          <cell r="K274" t="str">
            <v>marisi-83@hotmail.com</v>
          </cell>
        </row>
        <row r="275">
          <cell r="B275" t="str">
            <v>47080379T</v>
          </cell>
          <cell r="C275" t="str">
            <v>Castellanos Serrano</v>
          </cell>
          <cell r="D275" t="str">
            <v>David</v>
          </cell>
          <cell r="E275">
            <v>30771</v>
          </cell>
          <cell r="F275">
            <v>645796861</v>
          </cell>
          <cell r="G275" t="str">
            <v>C/ Raimundo Lulio 7, 2º</v>
          </cell>
          <cell r="H275" t="str">
            <v>02005</v>
          </cell>
          <cell r="I275" t="str">
            <v>Albacete</v>
          </cell>
          <cell r="J275" t="str">
            <v>Albacete</v>
          </cell>
        </row>
        <row r="276">
          <cell r="B276" t="str">
            <v>47083556A</v>
          </cell>
          <cell r="C276" t="str">
            <v>CRUZ PARRA</v>
          </cell>
          <cell r="D276" t="str">
            <v>MARIA DOLORES</v>
          </cell>
          <cell r="E276">
            <v>31114</v>
          </cell>
          <cell r="F276">
            <v>685594519</v>
          </cell>
          <cell r="G276" t="str">
            <v>M López Legazpi 43</v>
          </cell>
          <cell r="H276" t="str">
            <v>02005</v>
          </cell>
          <cell r="I276" t="str">
            <v>Albacete</v>
          </cell>
          <cell r="J276" t="str">
            <v>Albacete</v>
          </cell>
          <cell r="K276" t="str">
            <v>CONTACTO@TOPTONER.ES</v>
          </cell>
        </row>
        <row r="277">
          <cell r="B277" t="str">
            <v>47085148P</v>
          </cell>
          <cell r="C277" t="str">
            <v>CAMPAYO LOPEZ</v>
          </cell>
          <cell r="D277" t="str">
            <v>DULCINEA</v>
          </cell>
          <cell r="E277">
            <v>35322</v>
          </cell>
          <cell r="F277">
            <v>685130721</v>
          </cell>
          <cell r="G277" t="str">
            <v>C/SANTA QUITERIA, 9 2º B</v>
          </cell>
          <cell r="H277" t="str">
            <v>02002</v>
          </cell>
          <cell r="I277" t="str">
            <v>ALBACETE</v>
          </cell>
          <cell r="J277" t="str">
            <v>ALBACETE</v>
          </cell>
        </row>
        <row r="278">
          <cell r="B278" t="str">
            <v>47088557J</v>
          </cell>
          <cell r="C278" t="str">
            <v>DE TORO VILLODRE</v>
          </cell>
          <cell r="D278" t="str">
            <v>JUAN ANTONIO</v>
          </cell>
          <cell r="E278">
            <v>31821</v>
          </cell>
          <cell r="F278">
            <v>622044280</v>
          </cell>
          <cell r="G278" t="str">
            <v>C/ Virgen 30 2 piso</v>
          </cell>
          <cell r="H278" t="str">
            <v>02630</v>
          </cell>
          <cell r="I278" t="str">
            <v>LA RODA</v>
          </cell>
          <cell r="J278" t="str">
            <v>ALBACETE</v>
          </cell>
          <cell r="K278" t="str">
            <v>juanantoniodtr1@gmail.com</v>
          </cell>
        </row>
        <row r="279">
          <cell r="B279" t="str">
            <v>47088956K</v>
          </cell>
          <cell r="C279" t="str">
            <v>RODA SANCHEZ</v>
          </cell>
          <cell r="D279" t="str">
            <v>CRISTINA</v>
          </cell>
          <cell r="E279">
            <v>32051</v>
          </cell>
          <cell r="F279">
            <v>617741300</v>
          </cell>
          <cell r="G279" t="str">
            <v>C/ SANTANDER, 3, 6ºG</v>
          </cell>
          <cell r="H279" t="str">
            <v>02002</v>
          </cell>
          <cell r="I279" t="str">
            <v>ALBACETE</v>
          </cell>
          <cell r="J279" t="str">
            <v>ALBACETE</v>
          </cell>
          <cell r="K279" t="str">
            <v>cristinarodasanchez@gmail.com</v>
          </cell>
        </row>
        <row r="280">
          <cell r="B280" t="str">
            <v>47091952G</v>
          </cell>
          <cell r="C280" t="str">
            <v>ALARCON DELGADO</v>
          </cell>
          <cell r="D280" t="str">
            <v>ADRIAN</v>
          </cell>
          <cell r="E280">
            <v>32214</v>
          </cell>
          <cell r="F280">
            <v>645125676</v>
          </cell>
          <cell r="G280" t="str">
            <v>C/TORRES QUEVEDO, 41</v>
          </cell>
          <cell r="H280" t="str">
            <v>02003</v>
          </cell>
          <cell r="I280" t="str">
            <v>ALBACETE</v>
          </cell>
          <cell r="J280" t="str">
            <v>ALBACETE</v>
          </cell>
          <cell r="K280" t="str">
            <v>sharkzizou@hotmail.com</v>
          </cell>
        </row>
        <row r="281">
          <cell r="B281" t="str">
            <v>47097454d</v>
          </cell>
          <cell r="C281" t="str">
            <v>Castellanos Serrano</v>
          </cell>
          <cell r="D281" t="str">
            <v>Carlos</v>
          </cell>
          <cell r="E281">
            <v>30771</v>
          </cell>
          <cell r="F281">
            <v>646753944</v>
          </cell>
          <cell r="G281" t="str">
            <v>C/ Raimundo Lulio 7, 2º</v>
          </cell>
          <cell r="H281" t="str">
            <v>02005</v>
          </cell>
          <cell r="I281" t="str">
            <v>Albacete</v>
          </cell>
          <cell r="J281" t="str">
            <v>Albacete</v>
          </cell>
        </row>
        <row r="282">
          <cell r="B282" t="str">
            <v>47398900v</v>
          </cell>
          <cell r="C282" t="str">
            <v>SERRANO DIAZ</v>
          </cell>
          <cell r="D282" t="str">
            <v>FELIO</v>
          </cell>
          <cell r="E282">
            <v>36490</v>
          </cell>
          <cell r="F282">
            <v>6078311260</v>
          </cell>
          <cell r="G282" t="str">
            <v>COLLADO PIÑA 16   5º</v>
          </cell>
          <cell r="H282" t="str">
            <v>02003</v>
          </cell>
          <cell r="I282" t="str">
            <v>ALBACETE</v>
          </cell>
          <cell r="J282" t="str">
            <v>ALBACETE</v>
          </cell>
          <cell r="K282" t="str">
            <v>leticiadisa@gmail.com</v>
          </cell>
        </row>
        <row r="283">
          <cell r="B283" t="str">
            <v>47447908B</v>
          </cell>
          <cell r="C283" t="str">
            <v xml:space="preserve">ESCRIBANO PEREZ </v>
          </cell>
          <cell r="D283" t="str">
            <v>RAUL</v>
          </cell>
          <cell r="E283">
            <v>37126</v>
          </cell>
          <cell r="F283">
            <v>618383549</v>
          </cell>
          <cell r="G283" t="str">
            <v>CIENCIAS DE LA SALUD, 8</v>
          </cell>
          <cell r="H283" t="str">
            <v>02005</v>
          </cell>
          <cell r="I283" t="str">
            <v>ALBACETE</v>
          </cell>
          <cell r="J283" t="str">
            <v>ALBACETE</v>
          </cell>
          <cell r="K283" t="str">
            <v>escribanolara@gmail.com</v>
          </cell>
        </row>
        <row r="284">
          <cell r="B284" t="str">
            <v>48151000R</v>
          </cell>
          <cell r="C284" t="str">
            <v>AMEZCUA SÁNCHEZ</v>
          </cell>
          <cell r="D284" t="str">
            <v>ANTONIO</v>
          </cell>
          <cell r="E284">
            <v>36794</v>
          </cell>
          <cell r="F284">
            <v>663388642</v>
          </cell>
          <cell r="G284" t="str">
            <v>LITERATURA, 30</v>
          </cell>
          <cell r="H284" t="str">
            <v>02006</v>
          </cell>
          <cell r="I284" t="str">
            <v>ALBACETE</v>
          </cell>
          <cell r="J284" t="str">
            <v>ALBACETE</v>
          </cell>
          <cell r="K284" t="str">
            <v>fgarijo62@gmail.com</v>
          </cell>
        </row>
        <row r="285">
          <cell r="B285" t="str">
            <v>48155329E</v>
          </cell>
          <cell r="C285" t="str">
            <v xml:space="preserve">CAMPAYO LOPEZ </v>
          </cell>
          <cell r="D285" t="str">
            <v>PEDRO</v>
          </cell>
          <cell r="E285">
            <v>37054</v>
          </cell>
          <cell r="F285">
            <v>685130721</v>
          </cell>
          <cell r="G285" t="str">
            <v>C/Santa Quiteria, 9 2ºB</v>
          </cell>
          <cell r="H285" t="str">
            <v>02002</v>
          </cell>
          <cell r="I285" t="str">
            <v>ALBACETE</v>
          </cell>
          <cell r="J285" t="str">
            <v>ALBACETE</v>
          </cell>
          <cell r="K285" t="str">
            <v>pedroparalelo@hotmail.es</v>
          </cell>
        </row>
        <row r="286">
          <cell r="B286" t="str">
            <v>49215588G</v>
          </cell>
          <cell r="C286" t="str">
            <v>SANTOYO DIAZ</v>
          </cell>
          <cell r="D286" t="str">
            <v>ALEJANDRO</v>
          </cell>
          <cell r="E286">
            <v>36550</v>
          </cell>
          <cell r="F286">
            <v>618478950</v>
          </cell>
          <cell r="G286" t="str">
            <v>Joaquin Quijada 10</v>
          </cell>
          <cell r="H286" t="str">
            <v>02004</v>
          </cell>
          <cell r="I286" t="str">
            <v>Albacete</v>
          </cell>
          <cell r="J286" t="str">
            <v>Albacete</v>
          </cell>
          <cell r="K286" t="str">
            <v>baronnegro 2000@hotmail.com</v>
          </cell>
        </row>
        <row r="287">
          <cell r="B287" t="str">
            <v>49218565Z</v>
          </cell>
          <cell r="C287" t="str">
            <v>ROLDÁN  SASTRE</v>
          </cell>
          <cell r="D287" t="str">
            <v>FERNANDO</v>
          </cell>
          <cell r="E287">
            <v>36651</v>
          </cell>
          <cell r="F287">
            <v>670219547</v>
          </cell>
          <cell r="G287" t="str">
            <v>LITERATURA, 28</v>
          </cell>
          <cell r="H287" t="str">
            <v>02006</v>
          </cell>
          <cell r="I287" t="str">
            <v>ALBACETE</v>
          </cell>
          <cell r="J287" t="str">
            <v>ALBACETE</v>
          </cell>
          <cell r="K287" t="str">
            <v>fgarijo62@gmail.com</v>
          </cell>
        </row>
        <row r="288">
          <cell r="B288" t="str">
            <v>49311370Z</v>
          </cell>
          <cell r="C288" t="str">
            <v>Abdu Abdelhay</v>
          </cell>
          <cell r="D288" t="str">
            <v>Marabih</v>
          </cell>
          <cell r="E288">
            <v>34880</v>
          </cell>
          <cell r="F288">
            <v>637469351</v>
          </cell>
          <cell r="G288" t="str">
            <v>C/BALMES, 34</v>
          </cell>
          <cell r="H288" t="str">
            <v>02510</v>
          </cell>
          <cell r="I288" t="str">
            <v>POZO CAÑADA</v>
          </cell>
          <cell r="J288" t="str">
            <v>ALBACETE</v>
          </cell>
          <cell r="K288" t="str">
            <v>paquitol@gmail.com</v>
          </cell>
        </row>
        <row r="289">
          <cell r="B289" t="str">
            <v>49312476Q</v>
          </cell>
          <cell r="C289" t="str">
            <v xml:space="preserve">LORENZO LOPEZ </v>
          </cell>
          <cell r="D289" t="str">
            <v>ANGELA</v>
          </cell>
          <cell r="E289">
            <v>35994</v>
          </cell>
          <cell r="F289">
            <v>608553806</v>
          </cell>
          <cell r="G289" t="str">
            <v>ROSARIO, 77</v>
          </cell>
          <cell r="H289" t="str">
            <v>02003</v>
          </cell>
          <cell r="I289" t="str">
            <v>ALBACETE</v>
          </cell>
          <cell r="J289" t="str">
            <v>ALBACETE</v>
          </cell>
          <cell r="K289" t="str">
            <v>nagena_98@live.com</v>
          </cell>
        </row>
        <row r="290">
          <cell r="B290" t="str">
            <v>49312477V</v>
          </cell>
          <cell r="C290" t="str">
            <v xml:space="preserve">LORENZO LOPEZ </v>
          </cell>
          <cell r="D290" t="str">
            <v>LUIS</v>
          </cell>
          <cell r="E290">
            <v>37656</v>
          </cell>
          <cell r="F290">
            <v>686772004</v>
          </cell>
          <cell r="G290" t="str">
            <v>ROSARIO, 77</v>
          </cell>
          <cell r="H290" t="str">
            <v>02003</v>
          </cell>
          <cell r="I290" t="str">
            <v>ALBACETE</v>
          </cell>
          <cell r="J290" t="str">
            <v>ALBACETE</v>
          </cell>
          <cell r="K290" t="str">
            <v>juanluis.lorenzo@uclm.es</v>
          </cell>
        </row>
        <row r="291">
          <cell r="B291" t="str">
            <v>49313834V</v>
          </cell>
          <cell r="C291" t="str">
            <v>GARIJO GALDÓN</v>
          </cell>
          <cell r="D291" t="str">
            <v>PABLO DANIEL</v>
          </cell>
          <cell r="E291">
            <v>36612</v>
          </cell>
          <cell r="F291">
            <v>689372112</v>
          </cell>
          <cell r="G291" t="str">
            <v>QUÍMICA, 6</v>
          </cell>
          <cell r="H291" t="str">
            <v>02006</v>
          </cell>
          <cell r="I291" t="str">
            <v>ALBACETE</v>
          </cell>
          <cell r="J291" t="str">
            <v>ALBACETE</v>
          </cell>
          <cell r="K291" t="str">
            <v>fgarijo62@gmail.com</v>
          </cell>
        </row>
        <row r="292">
          <cell r="B292" t="str">
            <v>5110885D</v>
          </cell>
          <cell r="C292" t="str">
            <v>LOPEZ SANCHEZ</v>
          </cell>
          <cell r="D292" t="str">
            <v>ANTONIO</v>
          </cell>
          <cell r="E292">
            <v>19182</v>
          </cell>
          <cell r="G292" t="str">
            <v>Ibañez Ibero 1</v>
          </cell>
          <cell r="H292" t="str">
            <v>02005</v>
          </cell>
          <cell r="I292" t="str">
            <v>Albacete</v>
          </cell>
          <cell r="J292" t="str">
            <v>Albacete</v>
          </cell>
          <cell r="K292" t="str">
            <v>antoniogedisan.com</v>
          </cell>
        </row>
        <row r="293">
          <cell r="B293" t="str">
            <v>5118491W</v>
          </cell>
          <cell r="C293" t="str">
            <v>JAEN SANCHEZ</v>
          </cell>
          <cell r="D293" t="str">
            <v>PEDRO JOSE</v>
          </cell>
          <cell r="E293">
            <v>19743</v>
          </cell>
          <cell r="F293">
            <v>615124583</v>
          </cell>
          <cell r="G293" t="str">
            <v>C/ Rosario  107  1º iz</v>
          </cell>
          <cell r="H293" t="str">
            <v>02003</v>
          </cell>
          <cell r="I293" t="str">
            <v>Albacete</v>
          </cell>
          <cell r="J293" t="str">
            <v>Albacete</v>
          </cell>
          <cell r="K293" t="str">
            <v>pedrojjaen@hotmail.com</v>
          </cell>
        </row>
        <row r="294">
          <cell r="B294" t="str">
            <v>5119059-H</v>
          </cell>
          <cell r="C294" t="str">
            <v>MAÑAS GIMENEZ,</v>
          </cell>
          <cell r="D294" t="str">
            <v>JUAN ANTONIO</v>
          </cell>
          <cell r="E294">
            <v>19533</v>
          </cell>
          <cell r="F294">
            <v>610209706</v>
          </cell>
          <cell r="G294" t="str">
            <v>C\ Pedro Martínez nº 24 - 4º I</v>
          </cell>
          <cell r="H294" t="str">
            <v>02004</v>
          </cell>
          <cell r="I294" t="str">
            <v>ALBACETE</v>
          </cell>
          <cell r="J294" t="str">
            <v>ALBACETE</v>
          </cell>
          <cell r="K294" t="str">
            <v>proyditec@hotmail.com</v>
          </cell>
        </row>
        <row r="295">
          <cell r="B295" t="str">
            <v>5139450P</v>
          </cell>
          <cell r="C295" t="str">
            <v xml:space="preserve">SIMARRO PARDO </v>
          </cell>
          <cell r="D295" t="str">
            <v>JOSE MARIA</v>
          </cell>
          <cell r="E295">
            <v>21341</v>
          </cell>
          <cell r="F295">
            <v>676866800</v>
          </cell>
          <cell r="G295" t="str">
            <v>DOCTOR FLEMING, 55</v>
          </cell>
          <cell r="H295" t="str">
            <v>02004</v>
          </cell>
          <cell r="I295" t="str">
            <v>ALBACETE</v>
          </cell>
          <cell r="J295" t="str">
            <v>ALBACETE</v>
          </cell>
          <cell r="K295" t="str">
            <v>josimpar@gmail.com</v>
          </cell>
        </row>
        <row r="296">
          <cell r="B296" t="str">
            <v>51580645V</v>
          </cell>
          <cell r="C296" t="str">
            <v>ROLDÁN LÓPEZ</v>
          </cell>
          <cell r="D296" t="str">
            <v>JOAQUÍN</v>
          </cell>
          <cell r="E296">
            <v>22236</v>
          </cell>
          <cell r="F296">
            <v>670219547</v>
          </cell>
          <cell r="G296" t="str">
            <v>LITERATURA, 28</v>
          </cell>
          <cell r="H296" t="str">
            <v>02006</v>
          </cell>
          <cell r="I296" t="str">
            <v>ALBACETE</v>
          </cell>
          <cell r="J296" t="str">
            <v>ALBACETE</v>
          </cell>
          <cell r="K296" t="str">
            <v>fgarijo62@gmail.com</v>
          </cell>
        </row>
        <row r="297">
          <cell r="B297" t="str">
            <v>5159687M</v>
          </cell>
          <cell r="C297" t="str">
            <v xml:space="preserve">SANZ LOPEZ </v>
          </cell>
          <cell r="D297" t="str">
            <v>MARGARITA</v>
          </cell>
          <cell r="E297">
            <v>21986</v>
          </cell>
          <cell r="F297">
            <v>696181928</v>
          </cell>
          <cell r="G297" t="str">
            <v xml:space="preserve">C/ CIUDAD REAL 5 1ºC </v>
          </cell>
          <cell r="H297" t="str">
            <v>02002</v>
          </cell>
          <cell r="I297" t="str">
            <v>ALBACETE</v>
          </cell>
          <cell r="J297" t="str">
            <v>ALBACETE</v>
          </cell>
          <cell r="K297" t="str">
            <v>manu-agus@hotmail.com</v>
          </cell>
        </row>
        <row r="298">
          <cell r="B298" t="str">
            <v>51619985G</v>
          </cell>
          <cell r="C298" t="str">
            <v>García Luna</v>
          </cell>
          <cell r="D298" t="str">
            <v>Cayetano</v>
          </cell>
          <cell r="E298">
            <v>20717</v>
          </cell>
          <cell r="F298">
            <v>630646531</v>
          </cell>
          <cell r="G298" t="str">
            <v>C/ Alcalde conangla, 18 7ºc</v>
          </cell>
          <cell r="H298" t="str">
            <v>02001</v>
          </cell>
          <cell r="I298" t="str">
            <v>Albacete</v>
          </cell>
          <cell r="J298" t="str">
            <v>Albacete</v>
          </cell>
          <cell r="K298" t="str">
            <v>cayetano@sescam.org</v>
          </cell>
        </row>
        <row r="299">
          <cell r="B299" t="str">
            <v>51655242V</v>
          </cell>
          <cell r="C299" t="str">
            <v>ALFARO FERNANDEZ</v>
          </cell>
          <cell r="D299" t="str">
            <v>MANUEL FRANCISCO</v>
          </cell>
          <cell r="E299">
            <v>23245</v>
          </cell>
          <cell r="F299">
            <v>667511958</v>
          </cell>
          <cell r="G299" t="str">
            <v>C/ Lérida 54-3ºG</v>
          </cell>
          <cell r="H299" t="str">
            <v>02006</v>
          </cell>
          <cell r="I299" t="str">
            <v>ALBACETE</v>
          </cell>
          <cell r="J299" t="str">
            <v>ALBACETE</v>
          </cell>
          <cell r="K299" t="str">
            <v>manuel.alfaro@uclm.es</v>
          </cell>
        </row>
        <row r="300">
          <cell r="B300" t="str">
            <v>52385507V</v>
          </cell>
          <cell r="C300" t="str">
            <v>CANO MENDOZA</v>
          </cell>
          <cell r="D300" t="str">
            <v>GABRIEL</v>
          </cell>
          <cell r="E300">
            <v>27619</v>
          </cell>
          <cell r="F300">
            <v>678589480</v>
          </cell>
          <cell r="G300" t="str">
            <v>octavio cuartero 57 5</v>
          </cell>
          <cell r="H300" t="str">
            <v>02004</v>
          </cell>
          <cell r="I300" t="str">
            <v>Albacete</v>
          </cell>
          <cell r="J300" t="str">
            <v>Albacete</v>
          </cell>
        </row>
        <row r="301">
          <cell r="B301" t="str">
            <v>52755522P</v>
          </cell>
          <cell r="C301" t="str">
            <v>MONTES LAJARA</v>
          </cell>
          <cell r="D301" t="str">
            <v>GLORIA</v>
          </cell>
          <cell r="E301">
            <v>26017</v>
          </cell>
          <cell r="F301">
            <v>630576948</v>
          </cell>
          <cell r="G301" t="str">
            <v>C/ Agustina Aroca, 1</v>
          </cell>
          <cell r="H301" t="str">
            <v>02006</v>
          </cell>
          <cell r="I301" t="str">
            <v>ALBACETE</v>
          </cell>
          <cell r="J301" t="str">
            <v>ALBACETE</v>
          </cell>
          <cell r="K301" t="str">
            <v>glomonlaj@gmail.com</v>
          </cell>
        </row>
        <row r="302">
          <cell r="B302" t="str">
            <v>52757481N</v>
          </cell>
          <cell r="C302" t="str">
            <v>ÁLVAREZ ORTEGA</v>
          </cell>
          <cell r="D302" t="str">
            <v>ROBERTO</v>
          </cell>
          <cell r="E302">
            <v>26801</v>
          </cell>
          <cell r="F302">
            <v>687769372</v>
          </cell>
          <cell r="G302" t="str">
            <v>GLORIETA, 12 - 2º C</v>
          </cell>
          <cell r="H302" t="str">
            <v>02400</v>
          </cell>
          <cell r="I302" t="str">
            <v>HELLÍN</v>
          </cell>
          <cell r="J302" t="str">
            <v>ALBACETE</v>
          </cell>
          <cell r="K302" t="str">
            <v>roalor73@hotmail.com</v>
          </cell>
        </row>
        <row r="303">
          <cell r="B303" t="str">
            <v>52759423E</v>
          </cell>
          <cell r="C303" t="str">
            <v>LOPEZ NUÑEZ</v>
          </cell>
          <cell r="D303" t="str">
            <v>ANA MARIA</v>
          </cell>
          <cell r="E303">
            <v>27520</v>
          </cell>
          <cell r="F303">
            <v>661608564</v>
          </cell>
          <cell r="G303" t="str">
            <v>SALVADOR,3</v>
          </cell>
          <cell r="H303" t="str">
            <v>02252</v>
          </cell>
          <cell r="I303" t="str">
            <v>ONTUR</v>
          </cell>
          <cell r="J303" t="str">
            <v>ALBACETE</v>
          </cell>
          <cell r="K303" t="str">
            <v>amlopezn@sescam.jccm.es</v>
          </cell>
        </row>
        <row r="304">
          <cell r="B304" t="str">
            <v>52761138N</v>
          </cell>
          <cell r="C304" t="str">
            <v>FERNANDEZ ROLDAN</v>
          </cell>
          <cell r="D304" t="str">
            <v>AGUSTINA</v>
          </cell>
          <cell r="E304">
            <v>24659</v>
          </cell>
          <cell r="F304">
            <v>653685634</v>
          </cell>
          <cell r="G304" t="str">
            <v>C/Cerro, 30</v>
          </cell>
          <cell r="H304" t="str">
            <v>02000</v>
          </cell>
          <cell r="I304" t="str">
            <v>VILLARROBLEDO</v>
          </cell>
          <cell r="J304" t="str">
            <v>ALBACETE</v>
          </cell>
          <cell r="K304" t="str">
            <v>fernandezrol@telefonica.net</v>
          </cell>
        </row>
        <row r="305">
          <cell r="B305" t="str">
            <v>53140523N</v>
          </cell>
          <cell r="C305" t="str">
            <v>NAVARRO RAMÍREZ</v>
          </cell>
          <cell r="D305" t="str">
            <v>LUIS MIGUEL</v>
          </cell>
          <cell r="E305">
            <v>28320</v>
          </cell>
          <cell r="F305">
            <v>622888396</v>
          </cell>
          <cell r="G305" t="str">
            <v>OREGANO, 31 . BAJO C</v>
          </cell>
          <cell r="H305" t="str">
            <v>02008</v>
          </cell>
          <cell r="I305" t="str">
            <v>ALBACETE</v>
          </cell>
          <cell r="J305" t="str">
            <v>ALBACETE</v>
          </cell>
          <cell r="K305" t="str">
            <v>imnr77@gmail.com</v>
          </cell>
        </row>
        <row r="306">
          <cell r="B306" t="str">
            <v>53140573Q</v>
          </cell>
          <cell r="C306" t="str">
            <v>HERREROS CIFUENTES</v>
          </cell>
          <cell r="D306" t="str">
            <v>EVA</v>
          </cell>
          <cell r="E306">
            <v>27954</v>
          </cell>
          <cell r="F306">
            <v>679170354</v>
          </cell>
          <cell r="G306" t="str">
            <v>FEDERICO GCIA LORCA 26 2º 1</v>
          </cell>
          <cell r="H306" t="str">
            <v>02001</v>
          </cell>
          <cell r="I306" t="str">
            <v>ALBACETE</v>
          </cell>
          <cell r="J306" t="str">
            <v>ALBACETE</v>
          </cell>
          <cell r="K306" t="str">
            <v>evahc@hotmail.com</v>
          </cell>
        </row>
        <row r="307">
          <cell r="B307" t="str">
            <v>53141234X</v>
          </cell>
          <cell r="C307" t="str">
            <v>MORENO PÉREZ</v>
          </cell>
          <cell r="D307" t="str">
            <v>ANDRÉS</v>
          </cell>
          <cell r="E307">
            <v>28446</v>
          </cell>
          <cell r="F307">
            <v>661386946</v>
          </cell>
          <cell r="G307" t="str">
            <v>ASUNCIÓN, 14 - 1º A</v>
          </cell>
          <cell r="H307" t="str">
            <v>02500</v>
          </cell>
          <cell r="I307" t="str">
            <v>TOBARRA</v>
          </cell>
          <cell r="J307" t="str">
            <v>ALBACETE</v>
          </cell>
          <cell r="K307" t="str">
            <v>pitutobarra@live.com</v>
          </cell>
        </row>
        <row r="308">
          <cell r="B308" t="str">
            <v>53142097E</v>
          </cell>
          <cell r="C308" t="str">
            <v>Blazquez Navarro</v>
          </cell>
          <cell r="D308" t="str">
            <v>Rafael</v>
          </cell>
          <cell r="E308">
            <v>28840</v>
          </cell>
          <cell r="F308">
            <v>646200837</v>
          </cell>
          <cell r="G308" t="str">
            <v>C/Infanta Elena, 2 - 2º M</v>
          </cell>
          <cell r="H308" t="str">
            <v>02500</v>
          </cell>
          <cell r="I308" t="str">
            <v>TOBARRA</v>
          </cell>
          <cell r="J308" t="str">
            <v>ALBACETE</v>
          </cell>
          <cell r="K308" t="str">
            <v>chatoblazquez@hotmail.com</v>
          </cell>
        </row>
        <row r="309">
          <cell r="B309" t="str">
            <v>53142289F</v>
          </cell>
          <cell r="C309" t="str">
            <v>Ochoa Jimenez</v>
          </cell>
          <cell r="D309" t="str">
            <v>Maria Jesus</v>
          </cell>
          <cell r="E309">
            <v>28607</v>
          </cell>
          <cell r="F309">
            <v>619868891</v>
          </cell>
          <cell r="G309" t="str">
            <v>C/Colon 23 2c</v>
          </cell>
          <cell r="H309" t="str">
            <v>02500</v>
          </cell>
          <cell r="I309" t="str">
            <v>TOBARRA</v>
          </cell>
          <cell r="J309" t="str">
            <v>ALBACETE</v>
          </cell>
          <cell r="K309" t="str">
            <v>txiki35@hotmail.es</v>
          </cell>
        </row>
        <row r="310">
          <cell r="B310" t="str">
            <v>53142396E</v>
          </cell>
          <cell r="C310" t="str">
            <v>Rodriguez Martinez</v>
          </cell>
          <cell r="D310" t="str">
            <v>Sandra</v>
          </cell>
          <cell r="E310">
            <v>28674</v>
          </cell>
          <cell r="F310">
            <v>661461561</v>
          </cell>
          <cell r="G310" t="str">
            <v>C/Asunción 14- 1º a</v>
          </cell>
          <cell r="H310" t="str">
            <v>02500</v>
          </cell>
          <cell r="I310" t="str">
            <v>Tobarra</v>
          </cell>
          <cell r="J310" t="str">
            <v>Albacete</v>
          </cell>
          <cell r="K310" t="str">
            <v>sanroma257@hotmail.es</v>
          </cell>
        </row>
        <row r="311">
          <cell r="B311" t="str">
            <v>53142618Z</v>
          </cell>
          <cell r="C311" t="str">
            <v>Moreno Díaz</v>
          </cell>
          <cell r="D311" t="str">
            <v xml:space="preserve">Jesús </v>
          </cell>
          <cell r="E311">
            <v>28767</v>
          </cell>
          <cell r="F311">
            <v>630172006</v>
          </cell>
          <cell r="G311" t="str">
            <v>C/Colon 23 2c</v>
          </cell>
          <cell r="H311" t="str">
            <v>02500</v>
          </cell>
          <cell r="I311" t="str">
            <v>TOBARRA</v>
          </cell>
          <cell r="J311" t="str">
            <v>ALBACETE</v>
          </cell>
          <cell r="K311" t="str">
            <v>chule12@hotmail.com</v>
          </cell>
        </row>
        <row r="312">
          <cell r="B312" t="str">
            <v>53144618J</v>
          </cell>
          <cell r="C312" t="str">
            <v>MARTÍNEZ DEL RAMO</v>
          </cell>
          <cell r="D312" t="str">
            <v>MARÍA</v>
          </cell>
          <cell r="E312">
            <v>29833</v>
          </cell>
          <cell r="F312">
            <v>679109496</v>
          </cell>
          <cell r="G312" t="str">
            <v>OREGANO, 31 . BAJO C</v>
          </cell>
          <cell r="H312" t="str">
            <v>02008</v>
          </cell>
          <cell r="I312" t="str">
            <v>ALBACETE</v>
          </cell>
          <cell r="J312" t="str">
            <v>ALBACETE</v>
          </cell>
          <cell r="K312" t="str">
            <v>mmdelramo@gmail.com</v>
          </cell>
        </row>
        <row r="313">
          <cell r="B313" t="str">
            <v>53147824E</v>
          </cell>
          <cell r="C313" t="str">
            <v xml:space="preserve">CAMPAYO SEGURA </v>
          </cell>
          <cell r="D313" t="str">
            <v>RAQUEL</v>
          </cell>
          <cell r="E313">
            <v>30940</v>
          </cell>
          <cell r="F313">
            <v>647354631</v>
          </cell>
          <cell r="G313" t="str">
            <v>BLASO IBAÑEZ  32</v>
          </cell>
          <cell r="H313" t="str">
            <v>02004</v>
          </cell>
          <cell r="I313" t="str">
            <v>ALBACETE</v>
          </cell>
          <cell r="J313" t="str">
            <v>ALBACETE</v>
          </cell>
          <cell r="K313" t="str">
            <v>Ixmelibea@hotmail.com</v>
          </cell>
        </row>
        <row r="314">
          <cell r="B314" t="str">
            <v>53148625H</v>
          </cell>
          <cell r="C314" t="str">
            <v>VIZCAINO GARCIA</v>
          </cell>
          <cell r="D314" t="str">
            <v>FRANCISCO</v>
          </cell>
          <cell r="E314">
            <v>31063</v>
          </cell>
          <cell r="F314">
            <v>626047277</v>
          </cell>
          <cell r="G314" t="str">
            <v>ROSARIO, 119 2B</v>
          </cell>
          <cell r="H314" t="str">
            <v>02003</v>
          </cell>
          <cell r="I314" t="str">
            <v>ALBACETE</v>
          </cell>
          <cell r="J314" t="str">
            <v>ALBACETE</v>
          </cell>
          <cell r="K314" t="str">
            <v>franvizgar@gmail.com</v>
          </cell>
        </row>
        <row r="315">
          <cell r="B315" t="str">
            <v>53148665N</v>
          </cell>
          <cell r="C315" t="str">
            <v xml:space="preserve">Herrero Cifuentes </v>
          </cell>
          <cell r="D315" t="str">
            <v>Cinthya</v>
          </cell>
          <cell r="E315">
            <v>31281</v>
          </cell>
          <cell r="F315">
            <v>683385943</v>
          </cell>
          <cell r="G315" t="str">
            <v>García Lorca, 26</v>
          </cell>
          <cell r="H315" t="str">
            <v>02001</v>
          </cell>
          <cell r="I315" t="str">
            <v>Albacete</v>
          </cell>
          <cell r="J315" t="str">
            <v>Albacete</v>
          </cell>
          <cell r="K315" t="str">
            <v>kikenavalon@gmail.com</v>
          </cell>
        </row>
        <row r="316">
          <cell r="B316" t="str">
            <v>70352755X</v>
          </cell>
          <cell r="C316" t="str">
            <v>Reneses Carcamo</v>
          </cell>
          <cell r="D316" t="str">
            <v>CESAR</v>
          </cell>
          <cell r="E316">
            <v>30247</v>
          </cell>
          <cell r="F316">
            <v>652486464</v>
          </cell>
          <cell r="G316" t="str">
            <v>Paseo de Circunvalación, 123, 2ºA</v>
          </cell>
          <cell r="H316" t="str">
            <v>02003</v>
          </cell>
          <cell r="I316" t="str">
            <v>ALBACETE</v>
          </cell>
          <cell r="J316" t="str">
            <v>ALBACETE</v>
          </cell>
          <cell r="K316" t="str">
            <v>me@cesarreneses.net</v>
          </cell>
        </row>
        <row r="317">
          <cell r="B317" t="str">
            <v>70508166X</v>
          </cell>
          <cell r="C317" t="str">
            <v xml:space="preserve">PÉREZ LÓPEZ </v>
          </cell>
          <cell r="D317" t="str">
            <v>CARMEN</v>
          </cell>
          <cell r="E317">
            <v>22909</v>
          </cell>
          <cell r="F317">
            <v>680222294</v>
          </cell>
          <cell r="G317" t="str">
            <v>HELLÍN, 24</v>
          </cell>
          <cell r="H317" t="str">
            <v>02006</v>
          </cell>
          <cell r="I317" t="str">
            <v>ALBACETE</v>
          </cell>
          <cell r="J317" t="str">
            <v>ALBACETE</v>
          </cell>
          <cell r="K317" t="str">
            <v>misi603@hotmail.com</v>
          </cell>
        </row>
        <row r="318">
          <cell r="B318" t="str">
            <v>70797825F</v>
          </cell>
          <cell r="C318" t="str">
            <v>LOPEZ GONZALEZ</v>
          </cell>
          <cell r="D318" t="str">
            <v>MARIA TERESA</v>
          </cell>
          <cell r="E318">
            <v>22762</v>
          </cell>
          <cell r="F318">
            <v>676161003</v>
          </cell>
          <cell r="G318" t="str">
            <v>C/MARIA MARIN 75-4º-1ª</v>
          </cell>
          <cell r="H318" t="str">
            <v>02004</v>
          </cell>
          <cell r="I318" t="str">
            <v>ALBACETE</v>
          </cell>
          <cell r="J318" t="str">
            <v>ALBACETE</v>
          </cell>
          <cell r="K318" t="str">
            <v>mariatelbarco@yahoo.es</v>
          </cell>
        </row>
        <row r="319">
          <cell r="B319" t="str">
            <v>71695906F</v>
          </cell>
          <cell r="C319" t="str">
            <v>IBÁÑEZ VEGA</v>
          </cell>
          <cell r="D319" t="str">
            <v>ALICIA CONSUELO</v>
          </cell>
          <cell r="E319">
            <v>21535</v>
          </cell>
          <cell r="F319">
            <v>676840792</v>
          </cell>
          <cell r="G319" t="str">
            <v>C/ HISTORIA, 40</v>
          </cell>
          <cell r="H319" t="str">
            <v>02006</v>
          </cell>
          <cell r="I319" t="str">
            <v>ALBACETE</v>
          </cell>
          <cell r="J319" t="str">
            <v>ALBACETE</v>
          </cell>
          <cell r="K319" t="str">
            <v>descuernapadrastros@gmail.com</v>
          </cell>
        </row>
        <row r="320">
          <cell r="B320" t="str">
            <v>74476839X</v>
          </cell>
          <cell r="C320" t="str">
            <v>Aranda Puertas</v>
          </cell>
          <cell r="D320" t="str">
            <v>CARMEN</v>
          </cell>
          <cell r="E320">
            <v>17846</v>
          </cell>
          <cell r="F320">
            <v>645807774</v>
          </cell>
          <cell r="G320" t="str">
            <v>C/General Mora, 10 bajo</v>
          </cell>
          <cell r="H320" t="str">
            <v>02000</v>
          </cell>
          <cell r="I320" t="str">
            <v>LA RODA</v>
          </cell>
          <cell r="J320" t="str">
            <v>ALBACETE</v>
          </cell>
          <cell r="K320" t="str">
            <v>salamandra454@hotmail.com</v>
          </cell>
        </row>
        <row r="321">
          <cell r="B321" t="str">
            <v>74479340w</v>
          </cell>
          <cell r="C321" t="str">
            <v>TORNERO ZAFRILLA</v>
          </cell>
          <cell r="D321" t="str">
            <v>ISABEL</v>
          </cell>
          <cell r="E321">
            <v>21785</v>
          </cell>
          <cell r="F321">
            <v>693808645</v>
          </cell>
          <cell r="G321" t="str">
            <v>MUELLE, 5  4º</v>
          </cell>
          <cell r="H321" t="str">
            <v>02001</v>
          </cell>
          <cell r="I321" t="str">
            <v>ALBACETE</v>
          </cell>
          <cell r="J321" t="str">
            <v>ALBACETE</v>
          </cell>
          <cell r="K321" t="str">
            <v>isabel.tornero@uclm.es</v>
          </cell>
        </row>
        <row r="322">
          <cell r="B322" t="str">
            <v>74490005C</v>
          </cell>
          <cell r="C322" t="str">
            <v>SEVILLA ARAQUE</v>
          </cell>
          <cell r="D322" t="str">
            <v>CÁNDIDO</v>
          </cell>
          <cell r="E322">
            <v>19957</v>
          </cell>
          <cell r="F322">
            <v>967508191</v>
          </cell>
          <cell r="G322" t="str">
            <v>San Alberto 6</v>
          </cell>
          <cell r="H322" t="str">
            <v>02006</v>
          </cell>
          <cell r="I322" t="str">
            <v>Albacete</v>
          </cell>
          <cell r="J322" t="str">
            <v>Albacete</v>
          </cell>
          <cell r="K322" t="str">
            <v>candidosevilla@hotmail.com</v>
          </cell>
        </row>
        <row r="323">
          <cell r="B323" t="str">
            <v>74498070N</v>
          </cell>
          <cell r="C323" t="str">
            <v>CLEMENTE ORTEGA</v>
          </cell>
          <cell r="D323" t="str">
            <v>ANGEL</v>
          </cell>
          <cell r="E323">
            <v>21669</v>
          </cell>
          <cell r="F323">
            <v>617363151</v>
          </cell>
          <cell r="G323" t="str">
            <v>Hermanos Quintero, 10 - Bjo H</v>
          </cell>
          <cell r="H323" t="str">
            <v>02002</v>
          </cell>
          <cell r="I323" t="str">
            <v>ALBACETE</v>
          </cell>
          <cell r="J323" t="str">
            <v>ALBACETE</v>
          </cell>
          <cell r="K323" t="str">
            <v>aclemente@jccm.es</v>
          </cell>
        </row>
        <row r="324">
          <cell r="B324" t="str">
            <v>74498783N</v>
          </cell>
          <cell r="C324" t="str">
            <v>CAMBRONERO DONATE</v>
          </cell>
          <cell r="D324" t="str">
            <v>JOSE MIGUEL</v>
          </cell>
          <cell r="E324">
            <v>22483</v>
          </cell>
          <cell r="F324">
            <v>626743512</v>
          </cell>
          <cell r="G324" t="str">
            <v>CORNEJO  7</v>
          </cell>
          <cell r="H324" t="str">
            <v>02002</v>
          </cell>
          <cell r="I324" t="str">
            <v>ALBACETE</v>
          </cell>
          <cell r="J324" t="str">
            <v>ALBACETE</v>
          </cell>
          <cell r="K324" t="str">
            <v>miguel.cambronero@uclm.es</v>
          </cell>
        </row>
        <row r="325">
          <cell r="B325" t="str">
            <v>74498881H</v>
          </cell>
          <cell r="C325" t="str">
            <v>LOPEZ MORAGA</v>
          </cell>
          <cell r="D325" t="str">
            <v>MARIA SUCESO</v>
          </cell>
          <cell r="E325">
            <v>22146</v>
          </cell>
          <cell r="F325">
            <v>62054456</v>
          </cell>
          <cell r="G325" t="str">
            <v>CORNEJO  7</v>
          </cell>
          <cell r="H325" t="str">
            <v>02002</v>
          </cell>
          <cell r="I325" t="str">
            <v>ALBACETE</v>
          </cell>
          <cell r="J325" t="str">
            <v>ALBACETE</v>
          </cell>
          <cell r="K325" t="str">
            <v>mariasuceso.lopez@uclm.es</v>
          </cell>
        </row>
        <row r="326">
          <cell r="B326" t="str">
            <v>74499870H</v>
          </cell>
          <cell r="C326" t="str">
            <v>SEVILLA CORTES</v>
          </cell>
          <cell r="D326" t="str">
            <v>MARIA</v>
          </cell>
          <cell r="E326">
            <v>21931</v>
          </cell>
          <cell r="F326">
            <v>686670618</v>
          </cell>
          <cell r="G326" t="str">
            <v>C/ SGDO. CORAZÓN DE JESÚS, 52</v>
          </cell>
          <cell r="H326" t="str">
            <v>02006</v>
          </cell>
          <cell r="I326" t="str">
            <v>ALBACETE</v>
          </cell>
          <cell r="J326" t="str">
            <v>ALBACETE</v>
          </cell>
          <cell r="K326" t="str">
            <v>msevilla@alklima.es</v>
          </cell>
        </row>
        <row r="327">
          <cell r="B327" t="str">
            <v>74506755A</v>
          </cell>
          <cell r="C327" t="str">
            <v>Gil Mimguez</v>
          </cell>
          <cell r="D327" t="str">
            <v>Mercedes</v>
          </cell>
          <cell r="E327">
            <v>25298</v>
          </cell>
          <cell r="F327">
            <v>606832940</v>
          </cell>
          <cell r="G327" t="str">
            <v>C/Iris, Nº13,2ºE</v>
          </cell>
          <cell r="H327" t="str">
            <v>02002</v>
          </cell>
          <cell r="I327" t="str">
            <v>Albacete</v>
          </cell>
          <cell r="J327" t="str">
            <v>Albacete</v>
          </cell>
          <cell r="K327" t="str">
            <v>mgilm@hotmail.com</v>
          </cell>
        </row>
        <row r="328">
          <cell r="B328" t="str">
            <v>74509667V</v>
          </cell>
          <cell r="C328" t="str">
            <v>MOYA MORA</v>
          </cell>
          <cell r="D328" t="str">
            <v>JESUS ANTONIO</v>
          </cell>
          <cell r="E328">
            <v>26303</v>
          </cell>
          <cell r="F328">
            <v>629107065</v>
          </cell>
          <cell r="G328" t="str">
            <v>BUEN VECINO 31</v>
          </cell>
          <cell r="H328" t="str">
            <v>02610</v>
          </cell>
          <cell r="I328" t="str">
            <v>EL BONILLO</v>
          </cell>
          <cell r="J328" t="str">
            <v>ALBACETE</v>
          </cell>
          <cell r="K328" t="str">
            <v>jesusantom@gmail.com</v>
          </cell>
        </row>
        <row r="329">
          <cell r="B329" t="str">
            <v>74510899F</v>
          </cell>
          <cell r="C329" t="str">
            <v>Gras Egido</v>
          </cell>
          <cell r="D329" t="str">
            <v>Adoración</v>
          </cell>
          <cell r="E329">
            <v>26976</v>
          </cell>
          <cell r="F329">
            <v>667373494</v>
          </cell>
          <cell r="G329" t="str">
            <v>AV. DE LA MANCHA, Nº 243, 7º E</v>
          </cell>
          <cell r="H329" t="str">
            <v>02008</v>
          </cell>
          <cell r="I329" t="str">
            <v>Albacete</v>
          </cell>
          <cell r="J329" t="str">
            <v>Albacete</v>
          </cell>
          <cell r="K329" t="str">
            <v>alchamani@hotmail.com</v>
          </cell>
        </row>
        <row r="330">
          <cell r="B330" t="str">
            <v>74512671P</v>
          </cell>
          <cell r="C330" t="str">
            <v>PEREZ NAVALÓN</v>
          </cell>
          <cell r="D330" t="str">
            <v>RAQUEL</v>
          </cell>
          <cell r="E330">
            <v>29890</v>
          </cell>
          <cell r="F330">
            <v>659240481</v>
          </cell>
          <cell r="G330" t="str">
            <v>C/Oscar Wilde, 14 - 5º F</v>
          </cell>
          <cell r="H330" t="str">
            <v>02000</v>
          </cell>
          <cell r="I330" t="str">
            <v>ALBACETE</v>
          </cell>
          <cell r="J330" t="str">
            <v>ALBACETE</v>
          </cell>
          <cell r="K330" t="str">
            <v>rperezn80@hotmail.com</v>
          </cell>
        </row>
        <row r="331">
          <cell r="B331" t="str">
            <v>7558955M</v>
          </cell>
          <cell r="C331" t="str">
            <v>QUEREDA GOMEZ</v>
          </cell>
          <cell r="D331" t="str">
            <v>OLGA</v>
          </cell>
          <cell r="E331">
            <v>25391</v>
          </cell>
          <cell r="F331">
            <v>667598150</v>
          </cell>
          <cell r="G331" t="str">
            <v>PADRE ROMANO 15- 6º C</v>
          </cell>
          <cell r="H331" t="str">
            <v>02005</v>
          </cell>
          <cell r="I331" t="str">
            <v>ALBACETE</v>
          </cell>
          <cell r="J331" t="str">
            <v>ALBACETE</v>
          </cell>
          <cell r="K331" t="str">
            <v>olgaquereda@hotmail.es</v>
          </cell>
        </row>
        <row r="332">
          <cell r="B332" t="str">
            <v>7560879C</v>
          </cell>
          <cell r="C332" t="str">
            <v xml:space="preserve">Muñoz Saez </v>
          </cell>
          <cell r="D332" t="str">
            <v>Francisco</v>
          </cell>
          <cell r="E332">
            <v>26000</v>
          </cell>
          <cell r="F332">
            <v>629558921</v>
          </cell>
          <cell r="G332" t="str">
            <v>DOCTOR FERRÁN, 44. 6ºIZQ.</v>
          </cell>
          <cell r="H332" t="str">
            <v>02004</v>
          </cell>
          <cell r="I332" t="str">
            <v>ALBACETE</v>
          </cell>
          <cell r="J332" t="str">
            <v>ALBACETE</v>
          </cell>
          <cell r="K332" t="str">
            <v>franmusaez@yahoo.es</v>
          </cell>
        </row>
        <row r="333">
          <cell r="B333" t="str">
            <v>7564980G</v>
          </cell>
          <cell r="C333" t="str">
            <v>LÓPEZ GÓMEZ</v>
          </cell>
          <cell r="D333" t="str">
            <v>AURELIA</v>
          </cell>
          <cell r="E333">
            <v>26271</v>
          </cell>
          <cell r="F333">
            <v>650959660</v>
          </cell>
          <cell r="G333" t="str">
            <v>C/ Doctor Fleming,37, 6ºN</v>
          </cell>
          <cell r="H333" t="str">
            <v>02004</v>
          </cell>
          <cell r="I333" t="str">
            <v>ALBACETE</v>
          </cell>
          <cell r="J333" t="str">
            <v>ALBACETE</v>
          </cell>
          <cell r="K333" t="str">
            <v>aure1lopez@hotmail.com</v>
          </cell>
        </row>
        <row r="334">
          <cell r="B334" t="str">
            <v>77572830V</v>
          </cell>
          <cell r="C334" t="str">
            <v>DELICADO PEREZ</v>
          </cell>
          <cell r="D334" t="str">
            <v>EMILIO PASCUAL</v>
          </cell>
          <cell r="E334">
            <v>24535</v>
          </cell>
          <cell r="F334">
            <v>647418463</v>
          </cell>
          <cell r="G334" t="str">
            <v>TRAVESÍA DE SAN MIGUEL, 1</v>
          </cell>
          <cell r="H334" t="str">
            <v>02520</v>
          </cell>
          <cell r="I334" t="str">
            <v>CHINCHILLA</v>
          </cell>
          <cell r="J334" t="str">
            <v>ALBACETE</v>
          </cell>
          <cell r="K334" t="str">
            <v>emilio.marzo@hotmail.com</v>
          </cell>
        </row>
        <row r="335">
          <cell r="B335" t="str">
            <v>77573362C</v>
          </cell>
          <cell r="C335" t="str">
            <v>CABAÑERO RAMON</v>
          </cell>
          <cell r="D335" t="str">
            <v>ALFONSO</v>
          </cell>
          <cell r="E335">
            <v>25970</v>
          </cell>
          <cell r="F335">
            <v>659393161</v>
          </cell>
          <cell r="G335" t="str">
            <v>c/ Iris, nº 15 3ºC</v>
          </cell>
          <cell r="H335" t="str">
            <v>02001</v>
          </cell>
          <cell r="I335" t="str">
            <v>ALBACETE</v>
          </cell>
          <cell r="J335" t="str">
            <v>ALBACETE</v>
          </cell>
          <cell r="K335" t="str">
            <v>ingenia@ingeniasl.es</v>
          </cell>
        </row>
        <row r="336">
          <cell r="B336" t="str">
            <v>78703812C</v>
          </cell>
          <cell r="C336" t="str">
            <v>ESTESO INIESTA</v>
          </cell>
          <cell r="D336" t="str">
            <v>ANGELICA</v>
          </cell>
          <cell r="E336">
            <v>28999</v>
          </cell>
          <cell r="F336">
            <v>617694590</v>
          </cell>
          <cell r="G336" t="str">
            <v>PL. DE LA MANCHA, 8, 1º A</v>
          </cell>
          <cell r="H336" t="str">
            <v>02001</v>
          </cell>
          <cell r="I336" t="str">
            <v>ALBACETE</v>
          </cell>
          <cell r="J336" t="str">
            <v>ALBACETE</v>
          </cell>
          <cell r="K336" t="str">
            <v>coralangy@gmail.com</v>
          </cell>
        </row>
        <row r="337">
          <cell r="B337" t="str">
            <v>x4407795y</v>
          </cell>
          <cell r="C337" t="str">
            <v>AMAYA DELGADO</v>
          </cell>
          <cell r="D337" t="str">
            <v>MARLON</v>
          </cell>
          <cell r="E337">
            <v>29839</v>
          </cell>
          <cell r="F337">
            <v>697588384</v>
          </cell>
          <cell r="G337" t="str">
            <v>nieremberg 6 4º 4ª</v>
          </cell>
          <cell r="H337">
            <v>28002</v>
          </cell>
          <cell r="I337" t="str">
            <v>madrid</v>
          </cell>
          <cell r="J337" t="str">
            <v>MADRID</v>
          </cell>
          <cell r="K337" t="str">
            <v>bcorredorvinuesa@yahoo.es</v>
          </cell>
        </row>
        <row r="338">
          <cell r="B338" t="str">
            <v>05162476B</v>
          </cell>
          <cell r="C338" t="str">
            <v>De la Rosa Pérez</v>
          </cell>
          <cell r="D338" t="str">
            <v>Conchi</v>
          </cell>
          <cell r="E338">
            <v>23142</v>
          </cell>
          <cell r="F338" t="str">
            <v xml:space="preserve">           ------</v>
          </cell>
          <cell r="G338" t="str">
            <v>Baños, 24</v>
          </cell>
          <cell r="H338" t="str">
            <v>02005</v>
          </cell>
          <cell r="I338" t="str">
            <v>Albacete</v>
          </cell>
          <cell r="J338" t="str">
            <v>Albacete</v>
          </cell>
          <cell r="K338" t="str">
            <v>corepe11@gmail.com</v>
          </cell>
        </row>
        <row r="339">
          <cell r="B339" t="str">
            <v>74509708N</v>
          </cell>
          <cell r="C339" t="str">
            <v>Tolosa Garcia</v>
          </cell>
          <cell r="D339" t="str">
            <v>Antonio</v>
          </cell>
          <cell r="E339">
            <v>26455</v>
          </cell>
          <cell r="F339">
            <v>686986282</v>
          </cell>
          <cell r="G339" t="str">
            <v>Carmén, 45, 2º C</v>
          </cell>
          <cell r="H339" t="str">
            <v>02005</v>
          </cell>
          <cell r="I339" t="str">
            <v>Albacete</v>
          </cell>
          <cell r="J339" t="str">
            <v>Albacete</v>
          </cell>
          <cell r="K339" t="str">
            <v>atolosagarcia@gmail.com</v>
          </cell>
        </row>
        <row r="340">
          <cell r="B340" t="str">
            <v>04567101Z</v>
          </cell>
          <cell r="C340" t="str">
            <v>Navarro Picazo</v>
          </cell>
          <cell r="D340" t="str">
            <v>Pilar</v>
          </cell>
          <cell r="E340">
            <v>22844</v>
          </cell>
          <cell r="F340">
            <v>650634403</v>
          </cell>
          <cell r="G340" t="str">
            <v>Angel, 18</v>
          </cell>
          <cell r="H340" t="str">
            <v>02006</v>
          </cell>
          <cell r="I340" t="str">
            <v>Albacete</v>
          </cell>
          <cell r="J340" t="str">
            <v>Albacete</v>
          </cell>
          <cell r="K340" t="str">
            <v>mar42maria@hotmail.com</v>
          </cell>
        </row>
        <row r="341">
          <cell r="B341" t="str">
            <v>05155682W</v>
          </cell>
          <cell r="C341" t="str">
            <v>Lorenzo Garcia</v>
          </cell>
          <cell r="D341" t="str">
            <v>Enrique</v>
          </cell>
          <cell r="E341">
            <v>22172</v>
          </cell>
          <cell r="F341">
            <v>635595487</v>
          </cell>
          <cell r="G341" t="str">
            <v>Baños, 19, 2º</v>
          </cell>
          <cell r="H341" t="str">
            <v>02005</v>
          </cell>
          <cell r="I341" t="str">
            <v>Albacete</v>
          </cell>
          <cell r="J341" t="str">
            <v>Albacete</v>
          </cell>
          <cell r="K341" t="str">
            <v>enlorgar@gmail.com</v>
          </cell>
        </row>
        <row r="342">
          <cell r="B342" t="str">
            <v>24261361H</v>
          </cell>
          <cell r="C342" t="str">
            <v>Gámez Morales</v>
          </cell>
          <cell r="D342" t="str">
            <v>Inmaculada</v>
          </cell>
          <cell r="E342">
            <v>25514</v>
          </cell>
          <cell r="F342">
            <v>610667366</v>
          </cell>
          <cell r="G342" t="str">
            <v>Ctra. Madrid, 28, 3º C</v>
          </cell>
          <cell r="H342" t="str">
            <v>02005</v>
          </cell>
          <cell r="I342" t="str">
            <v>Albacete</v>
          </cell>
          <cell r="J342" t="str">
            <v>Albacete</v>
          </cell>
          <cell r="K342" t="str">
            <v>er-4-guila@hotmail.com</v>
          </cell>
        </row>
        <row r="343">
          <cell r="B343" t="str">
            <v>74508264V</v>
          </cell>
          <cell r="C343" t="str">
            <v xml:space="preserve">Rubio Losa </v>
          </cell>
          <cell r="D343" t="str">
            <v>Caridad</v>
          </cell>
          <cell r="E343">
            <v>26060</v>
          </cell>
          <cell r="F343">
            <v>626567856</v>
          </cell>
          <cell r="G343" t="str">
            <v>Pza. Puente de Madera, 1, 3ºD</v>
          </cell>
          <cell r="H343" t="str">
            <v>02006</v>
          </cell>
          <cell r="I343" t="str">
            <v>Albacete</v>
          </cell>
          <cell r="J343" t="str">
            <v>Albacete</v>
          </cell>
          <cell r="K343" t="str">
            <v>carymovil@gmail.com</v>
          </cell>
        </row>
        <row r="344">
          <cell r="B344" t="str">
            <v>44375878T</v>
          </cell>
          <cell r="C344" t="str">
            <v>Monsalve Naharro</v>
          </cell>
          <cell r="D344" t="str">
            <v>Rosa María</v>
          </cell>
          <cell r="E344">
            <v>26659</v>
          </cell>
          <cell r="F344">
            <v>678552489</v>
          </cell>
          <cell r="G344" t="str">
            <v>Carmén, 45, 2º C</v>
          </cell>
          <cell r="H344" t="str">
            <v>02005</v>
          </cell>
          <cell r="I344" t="str">
            <v>Albacete</v>
          </cell>
          <cell r="J344" t="str">
            <v>Albacete</v>
          </cell>
          <cell r="K344" t="str">
            <v>atolosagarcia@gmail.com</v>
          </cell>
        </row>
        <row r="345">
          <cell r="B345" t="str">
            <v>05171607B</v>
          </cell>
          <cell r="C345" t="str">
            <v>Alarcon Martinéz</v>
          </cell>
          <cell r="D345" t="str">
            <v>Estrella</v>
          </cell>
          <cell r="E345">
            <v>23318</v>
          </cell>
          <cell r="F345">
            <v>648147514</v>
          </cell>
          <cell r="G345" t="str">
            <v>Gerardo Diego, 7</v>
          </cell>
          <cell r="H345" t="str">
            <v>02630</v>
          </cell>
          <cell r="I345" t="str">
            <v>La Roda</v>
          </cell>
          <cell r="J345" t="str">
            <v>Albacete</v>
          </cell>
          <cell r="K345" t="str">
            <v>estrella311@gmail.com</v>
          </cell>
        </row>
        <row r="346">
          <cell r="B346" t="str">
            <v>05166938B</v>
          </cell>
          <cell r="C346" t="str">
            <v>Reyes Rubio Garcia</v>
          </cell>
          <cell r="D346" t="str">
            <v>Emiliano</v>
          </cell>
          <cell r="E346">
            <v>23017</v>
          </cell>
          <cell r="F346">
            <v>630543956</v>
          </cell>
          <cell r="G346" t="str">
            <v>Gerardo Diego, 7</v>
          </cell>
          <cell r="H346" t="str">
            <v>02630</v>
          </cell>
          <cell r="I346" t="str">
            <v>La Roda</v>
          </cell>
          <cell r="J346" t="str">
            <v>Albacete</v>
          </cell>
          <cell r="K346" t="str">
            <v>arcoreyes@wanadoo.es</v>
          </cell>
        </row>
        <row r="347">
          <cell r="B347" t="str">
            <v>07558933Y</v>
          </cell>
          <cell r="C347" t="str">
            <v>Rubio Garcia</v>
          </cell>
          <cell r="D347" t="str">
            <v>Ernesto</v>
          </cell>
          <cell r="E347">
            <v>25636</v>
          </cell>
          <cell r="F347">
            <v>687908224</v>
          </cell>
          <cell r="G347" t="str">
            <v>Ctra. Madrid, 28, 3º C</v>
          </cell>
          <cell r="H347" t="str">
            <v>02005</v>
          </cell>
          <cell r="I347" t="str">
            <v>Albacete</v>
          </cell>
          <cell r="J347" t="str">
            <v>Albacete</v>
          </cell>
          <cell r="K347" t="str">
            <v>er-4-guila@hotmail.com</v>
          </cell>
        </row>
        <row r="348">
          <cell r="B348" t="str">
            <v>05146090R</v>
          </cell>
          <cell r="C348" t="str">
            <v>Guevara Andrés</v>
          </cell>
          <cell r="D348" t="str">
            <v>Antonio</v>
          </cell>
          <cell r="E348">
            <v>21714</v>
          </cell>
          <cell r="F348">
            <v>654078719</v>
          </cell>
          <cell r="G348" t="str">
            <v>Pablo Medina, 14</v>
          </cell>
          <cell r="H348" t="str">
            <v>02001</v>
          </cell>
          <cell r="I348" t="str">
            <v>Albacete</v>
          </cell>
          <cell r="J348" t="str">
            <v>Albacete</v>
          </cell>
          <cell r="K348" t="str">
            <v>aguevara130659@gmail.com</v>
          </cell>
        </row>
        <row r="349">
          <cell r="B349" t="str">
            <v>05142634H</v>
          </cell>
          <cell r="C349" t="str">
            <v>Torres Molina</v>
          </cell>
          <cell r="D349" t="str">
            <v>Amelia</v>
          </cell>
          <cell r="E349">
            <v>21374</v>
          </cell>
          <cell r="F349">
            <v>646650278</v>
          </cell>
          <cell r="G349" t="str">
            <v>Miguel Sánchez Flor, 27</v>
          </cell>
          <cell r="H349">
            <v>2639</v>
          </cell>
          <cell r="I349" t="str">
            <v>Barrax</v>
          </cell>
          <cell r="J349" t="str">
            <v>Albacete</v>
          </cell>
          <cell r="K349" t="str">
            <v>amelitomo@gmail.com</v>
          </cell>
        </row>
        <row r="350">
          <cell r="B350" t="str">
            <v>47070872S</v>
          </cell>
          <cell r="C350" t="str">
            <v>LOPEZ MADRONA</v>
          </cell>
          <cell r="D350" t="str">
            <v>ELISA</v>
          </cell>
          <cell r="E350">
            <v>31488</v>
          </cell>
          <cell r="F350">
            <v>616026268</v>
          </cell>
          <cell r="G350" t="str">
            <v>Pérez Galdós, 27 - 3ºB</v>
          </cell>
          <cell r="H350" t="str">
            <v>02003</v>
          </cell>
          <cell r="I350" t="str">
            <v>ALBACETE</v>
          </cell>
          <cell r="J350" t="str">
            <v>ALBACETE</v>
          </cell>
          <cell r="K350" t="str">
            <v xml:space="preserve">elisaaa_@hotmail.com. </v>
          </cell>
        </row>
        <row r="351">
          <cell r="B351" t="str">
            <v>51101048Q</v>
          </cell>
          <cell r="C351" t="str">
            <v>BAEZA ALBA</v>
          </cell>
          <cell r="D351" t="str">
            <v>MIGUEL ANGEL</v>
          </cell>
          <cell r="E351">
            <v>31488</v>
          </cell>
          <cell r="F351">
            <v>687664914</v>
          </cell>
          <cell r="G351" t="str">
            <v>Pérez Galdós, 27 - 3ºB</v>
          </cell>
          <cell r="H351" t="str">
            <v>02003</v>
          </cell>
          <cell r="I351" t="str">
            <v>ALBACETE</v>
          </cell>
          <cell r="J351" t="str">
            <v>ALBACETE</v>
          </cell>
          <cell r="K351" t="str">
            <v xml:space="preserve">elisaaa_@hotmail.com. </v>
          </cell>
        </row>
        <row r="352">
          <cell r="B352" t="str">
            <v>27487907D</v>
          </cell>
          <cell r="C352" t="str">
            <v>ORTEGA GUILLAMON</v>
          </cell>
          <cell r="D352" t="str">
            <v>PURI</v>
          </cell>
          <cell r="E352">
            <v>26150</v>
          </cell>
          <cell r="F352">
            <v>696741841</v>
          </cell>
          <cell r="G352" t="str">
            <v>CL SAN FERNANDO, 10, 3ºA</v>
          </cell>
          <cell r="H352">
            <v>30800</v>
          </cell>
          <cell r="I352" t="str">
            <v>LORCA</v>
          </cell>
          <cell r="J352" t="str">
            <v>MURCIA</v>
          </cell>
          <cell r="K352" t="str">
            <v>PURIORTGUI@YAHOO.ES</v>
          </cell>
        </row>
        <row r="353">
          <cell r="B353" t="str">
            <v>53142321Q</v>
          </cell>
          <cell r="C353" t="str">
            <v>COY MARTINEZ</v>
          </cell>
          <cell r="D353" t="str">
            <v>JUAN</v>
          </cell>
          <cell r="E353">
            <v>27783</v>
          </cell>
          <cell r="F353">
            <v>661235443</v>
          </cell>
          <cell r="G353" t="str">
            <v>Avd Gregorio Arcos nº5 4ºA</v>
          </cell>
          <cell r="H353">
            <v>2005</v>
          </cell>
          <cell r="I353" t="str">
            <v>ALBACETE</v>
          </cell>
          <cell r="J353" t="str">
            <v>ALBACETE</v>
          </cell>
          <cell r="K353" t="str">
            <v>juancoymartinez@hotmail.com</v>
          </cell>
        </row>
        <row r="354">
          <cell r="B354" t="str">
            <v>44381423W</v>
          </cell>
          <cell r="C354" t="str">
            <v>SAEZ ALFARO</v>
          </cell>
          <cell r="D354" t="str">
            <v>ANGEL</v>
          </cell>
          <cell r="E354">
            <v>27139</v>
          </cell>
          <cell r="F354">
            <v>626492925</v>
          </cell>
          <cell r="G354" t="str">
            <v>VIRGEN DE CORTES, 7</v>
          </cell>
          <cell r="H354">
            <v>2311</v>
          </cell>
          <cell r="I354" t="str">
            <v>POVEDILLA</v>
          </cell>
          <cell r="J354" t="str">
            <v>ALBACETE</v>
          </cell>
          <cell r="K354" t="str">
            <v>angelsaezalfaro@gmail.com</v>
          </cell>
        </row>
        <row r="355">
          <cell r="B355" t="str">
            <v>09153025P</v>
          </cell>
          <cell r="C355" t="str">
            <v>GONZALEZ DIAZ</v>
          </cell>
          <cell r="D355" t="str">
            <v>ALEJANDRO</v>
          </cell>
          <cell r="E355">
            <v>23120</v>
          </cell>
          <cell r="F355">
            <v>666024301</v>
          </cell>
          <cell r="G355" t="str">
            <v>c/ Zaragoza 4 2º izq</v>
          </cell>
          <cell r="H355">
            <v>2005</v>
          </cell>
          <cell r="I355" t="str">
            <v>ALBACETE</v>
          </cell>
          <cell r="J355" t="str">
            <v>ALBACETE</v>
          </cell>
          <cell r="K355" t="str">
            <v>agondia@ea.mde.es</v>
          </cell>
        </row>
        <row r="356">
          <cell r="B356" t="str">
            <v>14278724W</v>
          </cell>
          <cell r="C356" t="str">
            <v>SORIA ROMERO</v>
          </cell>
          <cell r="D356" t="str">
            <v>ANTONIO</v>
          </cell>
          <cell r="E356">
            <v>35409</v>
          </cell>
          <cell r="F356">
            <v>637469351</v>
          </cell>
          <cell r="G356" t="str">
            <v>C\Balmes N34</v>
          </cell>
          <cell r="H356" t="str">
            <v>02510</v>
          </cell>
          <cell r="I356" t="str">
            <v>Pozo Cañada</v>
          </cell>
          <cell r="J356" t="str">
            <v>ALBACETE</v>
          </cell>
          <cell r="K356" t="str">
            <v>paquitol@gmail.com</v>
          </cell>
        </row>
        <row r="357">
          <cell r="B357" t="str">
            <v>44378867E</v>
          </cell>
          <cell r="C357" t="str">
            <v>PEDROSA SERRANO</v>
          </cell>
          <cell r="D357" t="str">
            <v>ENRIQUE</v>
          </cell>
          <cell r="E357">
            <v>26544</v>
          </cell>
          <cell r="F357">
            <v>663366035</v>
          </cell>
          <cell r="G357" t="str">
            <v>HERMANOS QUINTERO Nº 1, 3º pta4</v>
          </cell>
          <cell r="H357" t="str">
            <v>02002</v>
          </cell>
          <cell r="I357" t="str">
            <v>ALBACETE</v>
          </cell>
          <cell r="J357" t="str">
            <v>ALBACETE</v>
          </cell>
          <cell r="K357" t="str">
            <v>agondia@ea.mde.es</v>
          </cell>
        </row>
        <row r="358">
          <cell r="B358" t="str">
            <v>52757121C</v>
          </cell>
          <cell r="C358" t="str">
            <v>ABELLAN VIZCAINO</v>
          </cell>
          <cell r="D358" t="str">
            <v>ANTONIO JESUS</v>
          </cell>
          <cell r="E358">
            <v>25914</v>
          </cell>
          <cell r="F358">
            <v>606539805</v>
          </cell>
          <cell r="G358" t="str">
            <v>c/fortunato arias nº45, 2º b</v>
          </cell>
          <cell r="H358" t="str">
            <v>02400</v>
          </cell>
          <cell r="I358" t="str">
            <v>HELLIN</v>
          </cell>
          <cell r="J358" t="str">
            <v>ALBACETE</v>
          </cell>
          <cell r="K358" t="str">
            <v>antoniojabellan@geacam.com</v>
          </cell>
        </row>
        <row r="359">
          <cell r="B359" t="str">
            <v>71219986A</v>
          </cell>
          <cell r="C359" t="str">
            <v>RUIZ FRESNADA</v>
          </cell>
          <cell r="D359" t="str">
            <v>ROSA MARIA</v>
          </cell>
          <cell r="E359">
            <v>30630</v>
          </cell>
          <cell r="F359">
            <v>678711630</v>
          </cell>
          <cell r="G359" t="str">
            <v>CALLE SANTA GEMA 13 4ºA</v>
          </cell>
          <cell r="H359" t="str">
            <v>02003</v>
          </cell>
          <cell r="I359" t="str">
            <v>ALBACETE</v>
          </cell>
          <cell r="J359" t="str">
            <v>ALBACETE</v>
          </cell>
          <cell r="K359" t="str">
            <v>ROSAFRESNE83@HOTMAIL.COM</v>
          </cell>
        </row>
        <row r="360">
          <cell r="B360" t="str">
            <v>44388085V</v>
          </cell>
          <cell r="C360" t="str">
            <v>VILLAESCUSA NAVALON</v>
          </cell>
          <cell r="D360" t="str">
            <v>BEGOÑA</v>
          </cell>
          <cell r="E360">
            <v>27423</v>
          </cell>
          <cell r="F360">
            <v>675613311</v>
          </cell>
          <cell r="G360" t="str">
            <v>Paseo de la Cuba, 12A,2A</v>
          </cell>
          <cell r="H360">
            <v>2005</v>
          </cell>
          <cell r="I360" t="str">
            <v>ALBACETE</v>
          </cell>
          <cell r="J360" t="str">
            <v>ALBACETE</v>
          </cell>
          <cell r="K360" t="str">
            <v>begovillaescusanavalon@hotmail.com</v>
          </cell>
        </row>
        <row r="361">
          <cell r="B361" t="str">
            <v>75672790A</v>
          </cell>
          <cell r="C361" t="str">
            <v>Muñoz Sánchez</v>
          </cell>
          <cell r="D361" t="str">
            <v>FELIX</v>
          </cell>
          <cell r="E361">
            <v>26636</v>
          </cell>
          <cell r="F361">
            <v>654160301</v>
          </cell>
          <cell r="G361" t="str">
            <v>Avenida de la mancha, 243</v>
          </cell>
          <cell r="H361">
            <v>2005</v>
          </cell>
          <cell r="I361" t="str">
            <v>ALBACETE</v>
          </cell>
          <cell r="J361" t="str">
            <v>ALBACETE</v>
          </cell>
          <cell r="K361" t="str">
            <v>fms31272@yahoo.es</v>
          </cell>
        </row>
        <row r="362">
          <cell r="B362" t="str">
            <v>02510524m</v>
          </cell>
          <cell r="C362" t="str">
            <v>DE LA CRUZ MUÑOZ</v>
          </cell>
          <cell r="D362" t="str">
            <v>JUAN MANUEL</v>
          </cell>
          <cell r="E362">
            <v>21201</v>
          </cell>
          <cell r="F362">
            <v>664358704</v>
          </cell>
          <cell r="G362" t="str">
            <v>AVDA RAMON M. PIDAL, 10-B</v>
          </cell>
          <cell r="H362">
            <v>2006</v>
          </cell>
          <cell r="I362" t="str">
            <v>ALBACETE</v>
          </cell>
          <cell r="J362" t="str">
            <v>ALBACETE</v>
          </cell>
          <cell r="K362" t="str">
            <v>jmcruzmu@hotmail.com</v>
          </cell>
        </row>
        <row r="363">
          <cell r="B363" t="str">
            <v>07559346M</v>
          </cell>
          <cell r="C363" t="str">
            <v xml:space="preserve">GARCIA JIMENEZ </v>
          </cell>
          <cell r="D363" t="str">
            <v>SATURNINO</v>
          </cell>
          <cell r="E363">
            <v>25963</v>
          </cell>
          <cell r="F363">
            <v>687985840</v>
          </cell>
          <cell r="G363" t="str">
            <v>PSO CIRCUNVALACION. 80 6º</v>
          </cell>
          <cell r="H363">
            <v>2006</v>
          </cell>
          <cell r="I363" t="str">
            <v>ALBACETE</v>
          </cell>
          <cell r="J363" t="str">
            <v>ALBACETE</v>
          </cell>
          <cell r="K363" t="str">
            <v>saturnino.garcia@hotmail.com</v>
          </cell>
        </row>
        <row r="364">
          <cell r="B364" t="str">
            <v>05197530j</v>
          </cell>
          <cell r="C364" t="str">
            <v>SANCHEZ LOPEZ</v>
          </cell>
          <cell r="D364" t="str">
            <v>PIEDAD</v>
          </cell>
          <cell r="E364">
            <v>23314</v>
          </cell>
          <cell r="F364">
            <v>651382597</v>
          </cell>
          <cell r="G364" t="str">
            <v>MACEDONIO JIMENEZ 32  1ºA</v>
          </cell>
          <cell r="H364">
            <v>2006</v>
          </cell>
          <cell r="I364" t="str">
            <v>ALBACETE</v>
          </cell>
          <cell r="J364" t="str">
            <v>ALBACETE</v>
          </cell>
          <cell r="K364" t="str">
            <v>mapichi92@hotmail.com</v>
          </cell>
        </row>
        <row r="365">
          <cell r="B365" t="str">
            <v>05191784v</v>
          </cell>
          <cell r="C365" t="str">
            <v>RODRIGUEZ TERCERO</v>
          </cell>
          <cell r="D365" t="str">
            <v>ANTONIA</v>
          </cell>
          <cell r="E365">
            <v>23216</v>
          </cell>
          <cell r="F365">
            <v>647501369</v>
          </cell>
          <cell r="G365" t="str">
            <v>JOSE DE CARBAJAL  14, 8º</v>
          </cell>
          <cell r="H365">
            <v>2008</v>
          </cell>
          <cell r="I365" t="str">
            <v>ALBACETE</v>
          </cell>
          <cell r="J365"/>
          <cell r="K365" t="str">
            <v>t-tercero@hotmail.com</v>
          </cell>
        </row>
        <row r="366">
          <cell r="B366" t="str">
            <v>74498494e</v>
          </cell>
          <cell r="C366" t="str">
            <v xml:space="preserve">TOMAS SANCHEA </v>
          </cell>
          <cell r="D366" t="str">
            <v>FRANCISCO</v>
          </cell>
          <cell r="E366">
            <v>21554</v>
          </cell>
          <cell r="F366">
            <v>663018135</v>
          </cell>
          <cell r="G366" t="str">
            <v>ARQUITECTO FDEZ 3</v>
          </cell>
          <cell r="H366">
            <v>2005</v>
          </cell>
          <cell r="I366" t="str">
            <v>ALBACETE</v>
          </cell>
          <cell r="J366" t="str">
            <v>ALBACETE</v>
          </cell>
          <cell r="K366" t="str">
            <v>frantosan@gamil.com</v>
          </cell>
        </row>
        <row r="367">
          <cell r="B367" t="str">
            <v>05135682n</v>
          </cell>
          <cell r="C367" t="str">
            <v xml:space="preserve">GIMENA DIAZ </v>
          </cell>
          <cell r="D367" t="str">
            <v>JUAN JOSE</v>
          </cell>
          <cell r="E367">
            <v>20872</v>
          </cell>
          <cell r="F367">
            <v>679181232</v>
          </cell>
          <cell r="G367" t="str">
            <v>AVDA RAMON Y CAJAL 30 4º</v>
          </cell>
          <cell r="H367">
            <v>2005</v>
          </cell>
          <cell r="I367" t="str">
            <v>ALBACETE</v>
          </cell>
          <cell r="J367" t="str">
            <v>ALBACETE</v>
          </cell>
          <cell r="K367" t="str">
            <v>jjgimena@hotmail.com</v>
          </cell>
        </row>
        <row r="368">
          <cell r="B368" t="str">
            <v>05195459n</v>
          </cell>
          <cell r="C368" t="str">
            <v>DELGADO PIQUERAS</v>
          </cell>
          <cell r="D368" t="str">
            <v xml:space="preserve">Ramon </v>
          </cell>
          <cell r="E368">
            <v>23498</v>
          </cell>
          <cell r="F368">
            <v>637935685</v>
          </cell>
          <cell r="G368" t="str">
            <v>c/ oslo, 6 2º</v>
          </cell>
          <cell r="H368">
            <v>4528</v>
          </cell>
          <cell r="I368" t="str">
            <v>TOLEDO</v>
          </cell>
          <cell r="J368" t="str">
            <v>ALBACETE</v>
          </cell>
          <cell r="K368" t="str">
            <v>jrdelgado@jccm.es</v>
          </cell>
        </row>
        <row r="369">
          <cell r="B369" t="str">
            <v>45715905R</v>
          </cell>
          <cell r="C369" t="str">
            <v>MARTINEZ HELLIN, ANGELA</v>
          </cell>
          <cell r="D369" t="str">
            <v>ANGELA</v>
          </cell>
          <cell r="E369">
            <v>31128</v>
          </cell>
          <cell r="F369">
            <v>620513601</v>
          </cell>
          <cell r="G369" t="str">
            <v>C/ EL CURA nº2 4ºC</v>
          </cell>
          <cell r="H369">
            <v>2001</v>
          </cell>
          <cell r="I369" t="str">
            <v>Albacete</v>
          </cell>
          <cell r="J369" t="str">
            <v>Albacete</v>
          </cell>
          <cell r="K369" t="str">
            <v>DATOS</v>
          </cell>
        </row>
        <row r="370">
          <cell r="B370" t="str">
            <v>48333573Q</v>
          </cell>
          <cell r="C370" t="str">
            <v xml:space="preserve">MOREILLO VICENTE </v>
          </cell>
          <cell r="D370" t="str">
            <v>LETICIA</v>
          </cell>
          <cell r="E370">
            <v>31713</v>
          </cell>
          <cell r="F370">
            <v>659043720</v>
          </cell>
          <cell r="G370" t="str">
            <v>C/ José Echegaray n.10, 4ºA</v>
          </cell>
          <cell r="H370">
            <v>2006</v>
          </cell>
          <cell r="I370" t="str">
            <v>Albacete</v>
          </cell>
          <cell r="J370" t="str">
            <v>Albacete</v>
          </cell>
          <cell r="K370" t="str">
            <v>DATOS</v>
          </cell>
        </row>
        <row r="371">
          <cell r="B371" t="str">
            <v>53148270P</v>
          </cell>
          <cell r="C371" t="str">
            <v>PINAR SANCHEZ</v>
          </cell>
          <cell r="D371" t="str">
            <v>JUANA</v>
          </cell>
          <cell r="E371">
            <v>31736</v>
          </cell>
          <cell r="F371">
            <v>680177387</v>
          </cell>
          <cell r="G371" t="str">
            <v>C/ DIEGO DE VELAZQUEZ nº2 1ºA</v>
          </cell>
          <cell r="H371">
            <v>2006</v>
          </cell>
          <cell r="I371" t="str">
            <v>Albacete</v>
          </cell>
          <cell r="J371" t="str">
            <v>Albacete</v>
          </cell>
          <cell r="K371" t="str">
            <v>DATOS</v>
          </cell>
        </row>
        <row r="372">
          <cell r="B372" t="str">
            <v>31645825X</v>
          </cell>
          <cell r="C372" t="str">
            <v>Alcon Jimenez</v>
          </cell>
          <cell r="D372" t="str">
            <v>Pilar</v>
          </cell>
          <cell r="E372">
            <v>23094</v>
          </cell>
          <cell r="F372">
            <v>686994482</v>
          </cell>
          <cell r="G372" t="str">
            <v>C/ Ciudad real, N1, 6D</v>
          </cell>
          <cell r="H372">
            <v>2202</v>
          </cell>
          <cell r="I372" t="str">
            <v>Albacete</v>
          </cell>
          <cell r="J372" t="str">
            <v>ALBACETE</v>
          </cell>
          <cell r="K372" t="str">
            <v>pilar.alcon@uclm.es</v>
          </cell>
        </row>
        <row r="373">
          <cell r="B373" t="str">
            <v>27429988G</v>
          </cell>
          <cell r="C373" t="str">
            <v>Royo Garcia</v>
          </cell>
          <cell r="D373" t="str">
            <v>fº javier</v>
          </cell>
          <cell r="E373">
            <v>22203</v>
          </cell>
          <cell r="F373">
            <v>616577258</v>
          </cell>
          <cell r="G373" t="str">
            <v>C/ Yeste, Nº 11, 2I</v>
          </cell>
          <cell r="H373">
            <v>2002</v>
          </cell>
          <cell r="I373" t="str">
            <v>Albacete</v>
          </cell>
          <cell r="J373" t="str">
            <v>Albacete</v>
          </cell>
          <cell r="K373" t="str">
            <v>pacoroyo@hotmail.com</v>
          </cell>
        </row>
        <row r="374">
          <cell r="B374" t="str">
            <v>05157590R</v>
          </cell>
          <cell r="C374" t="str">
            <v>GARCÉS RUBIRA</v>
          </cell>
          <cell r="D374" t="str">
            <v>SEBASTIÁN</v>
          </cell>
          <cell r="E374">
            <v>22655</v>
          </cell>
          <cell r="F374">
            <v>655544268</v>
          </cell>
          <cell r="G374" t="str">
            <v>C/ LÉRIDA 50</v>
          </cell>
          <cell r="H374">
            <v>2006</v>
          </cell>
          <cell r="I374" t="str">
            <v>Albacete</v>
          </cell>
          <cell r="J374" t="str">
            <v>Albacete</v>
          </cell>
          <cell r="K374" t="str">
            <v>segarru@gmail.com</v>
          </cell>
        </row>
        <row r="375">
          <cell r="B375" t="str">
            <v>49209473F</v>
          </cell>
          <cell r="C375" t="str">
            <v>GARCÉS MARTÍNEZ</v>
          </cell>
          <cell r="D375" t="str">
            <v>JORGE</v>
          </cell>
          <cell r="E375">
            <v>36025</v>
          </cell>
          <cell r="F375">
            <v>655544268</v>
          </cell>
          <cell r="G375" t="str">
            <v>C/ LÉRIDA 50</v>
          </cell>
          <cell r="H375">
            <v>2006</v>
          </cell>
          <cell r="I375" t="str">
            <v>Albacete</v>
          </cell>
          <cell r="J375" t="str">
            <v>Albacete</v>
          </cell>
          <cell r="K375" t="str">
            <v>segarru@gmail.com</v>
          </cell>
        </row>
        <row r="376">
          <cell r="B376" t="str">
            <v>47446008K</v>
          </cell>
          <cell r="C376" t="str">
            <v>MOLINA RODRÍGUEZ</v>
          </cell>
          <cell r="D376" t="str">
            <v>JAVIER</v>
          </cell>
          <cell r="E376">
            <v>34673</v>
          </cell>
          <cell r="F376">
            <v>663563371</v>
          </cell>
          <cell r="G376" t="str">
            <v>DATOS</v>
          </cell>
          <cell r="H376" t="str">
            <v>DATOS</v>
          </cell>
          <cell r="I376" t="str">
            <v>Albacete</v>
          </cell>
          <cell r="J376" t="str">
            <v>Albaceta</v>
          </cell>
          <cell r="K376" t="str">
            <v>javi.ruso@hotmail.es</v>
          </cell>
        </row>
        <row r="377">
          <cell r="B377" t="str">
            <v>05165559N</v>
          </cell>
          <cell r="C377" t="str">
            <v xml:space="preserve">ARTESEROS ROMERO </v>
          </cell>
          <cell r="D377" t="str">
            <v>MARIA TERESA</v>
          </cell>
          <cell r="E377">
            <v>22721</v>
          </cell>
          <cell r="F377" t="str">
            <v>620 72 84 24</v>
          </cell>
          <cell r="G377" t="str">
            <v>C/ Junco nº 12 2º</v>
          </cell>
          <cell r="H377">
            <v>2306</v>
          </cell>
          <cell r="I377" t="str">
            <v>La Roda</v>
          </cell>
          <cell r="J377" t="str">
            <v>Albacete</v>
          </cell>
          <cell r="K377" t="str">
            <v>melibea1962@hotmail.es</v>
          </cell>
        </row>
        <row r="378">
          <cell r="B378" t="str">
            <v>05165857B</v>
          </cell>
          <cell r="C378" t="str">
            <v>BALLESTEROS ESCRIBANO</v>
          </cell>
          <cell r="D378" t="str">
            <v>FLORENCIO</v>
          </cell>
          <cell r="E378">
            <v>22054</v>
          </cell>
          <cell r="F378" t="str">
            <v>620 72 84 24</v>
          </cell>
          <cell r="G378" t="str">
            <v>C/ Junco nº 12 2º</v>
          </cell>
          <cell r="H378">
            <v>2306</v>
          </cell>
          <cell r="I378" t="str">
            <v>La Roda</v>
          </cell>
          <cell r="J378" t="str">
            <v>Albacete</v>
          </cell>
          <cell r="K378" t="str">
            <v>melibea1962@hotmail.es</v>
          </cell>
        </row>
        <row r="379">
          <cell r="B379" t="str">
            <v>47447908N</v>
          </cell>
          <cell r="C379" t="str">
            <v>Escribano Pérez</v>
          </cell>
          <cell r="D379" t="str">
            <v>Raúl</v>
          </cell>
          <cell r="E379">
            <v>37126</v>
          </cell>
          <cell r="F379">
            <v>626274315</v>
          </cell>
          <cell r="G379" t="str">
            <v>Ciencias de la salud, 8</v>
          </cell>
          <cell r="H379">
            <v>2008</v>
          </cell>
          <cell r="I379" t="str">
            <v>Albacete</v>
          </cell>
          <cell r="J379" t="str">
            <v>Albacete</v>
          </cell>
          <cell r="K379" t="str">
            <v>perezaguilar47@gmail.com</v>
          </cell>
        </row>
        <row r="380">
          <cell r="B380" t="str">
            <v>53607155C</v>
          </cell>
          <cell r="C380" t="str">
            <v>VILLA SAIZ</v>
          </cell>
          <cell r="D380" t="str">
            <v>LAURA</v>
          </cell>
          <cell r="E380">
            <v>32094</v>
          </cell>
          <cell r="F380">
            <v>669959588</v>
          </cell>
          <cell r="G380" t="str">
            <v>C/CERVANTES Nº10</v>
          </cell>
          <cell r="H380">
            <v>16236</v>
          </cell>
          <cell r="I380" t="str">
            <v>Villagarcia del Llano</v>
          </cell>
          <cell r="J380" t="str">
            <v>Cuenca</v>
          </cell>
          <cell r="K380" t="str">
            <v>laura.vs.1987@gmail.com</v>
          </cell>
        </row>
        <row r="381">
          <cell r="B381" t="str">
            <v>48585634C</v>
          </cell>
          <cell r="C381" t="str">
            <v xml:space="preserve">MONTES VILLENA </v>
          </cell>
          <cell r="D381" t="str">
            <v>VERONICA</v>
          </cell>
          <cell r="E381">
            <v>32428</v>
          </cell>
          <cell r="F381">
            <v>699331900</v>
          </cell>
          <cell r="G381" t="str">
            <v>ROSARIO, 2</v>
          </cell>
          <cell r="H381">
            <v>16236</v>
          </cell>
          <cell r="I381" t="str">
            <v>Villagarcia del Llano</v>
          </cell>
          <cell r="J381" t="str">
            <v>Cuenca</v>
          </cell>
          <cell r="K381" t="str">
            <v>vero_xiri@hotmail.com</v>
          </cell>
        </row>
        <row r="382">
          <cell r="B382" t="str">
            <v>47095629R</v>
          </cell>
          <cell r="C382" t="str">
            <v xml:space="preserve">BLANCO MOYA </v>
          </cell>
          <cell r="D382" t="str">
            <v>AURORA</v>
          </cell>
          <cell r="E382">
            <v>32726</v>
          </cell>
          <cell r="F382">
            <v>650519675</v>
          </cell>
          <cell r="G382" t="str">
            <v>ROSARIO, 3</v>
          </cell>
          <cell r="H382">
            <v>16236</v>
          </cell>
          <cell r="I382" t="str">
            <v>Villagarcia del Llano</v>
          </cell>
          <cell r="J382" t="str">
            <v>Cuenca</v>
          </cell>
          <cell r="K382" t="str">
            <v>aurorablanco89@gmail.com</v>
          </cell>
        </row>
        <row r="383">
          <cell r="B383" t="str">
            <v>04552958Q</v>
          </cell>
          <cell r="C383" t="str">
            <v>BLANCO CUARTERO MIGUEL</v>
          </cell>
          <cell r="D383" t="str">
            <v>MIGUEL</v>
          </cell>
          <cell r="E383">
            <v>21049</v>
          </cell>
          <cell r="F383">
            <v>692127088</v>
          </cell>
          <cell r="G383" t="str">
            <v>ROSARIO, 4</v>
          </cell>
          <cell r="H383">
            <v>16236</v>
          </cell>
          <cell r="I383" t="str">
            <v>Villagarcia del Llano</v>
          </cell>
          <cell r="J383" t="str">
            <v>Cuenca</v>
          </cell>
          <cell r="K383" t="str">
            <v>DATOS</v>
          </cell>
        </row>
        <row r="384">
          <cell r="B384" t="str">
            <v>47081524H</v>
          </cell>
          <cell r="C384" t="str">
            <v>BLANCO MOYA VALENTINA</v>
          </cell>
          <cell r="D384" t="str">
            <v>VALENTINA</v>
          </cell>
          <cell r="E384">
            <v>30691</v>
          </cell>
          <cell r="F384">
            <v>606784529</v>
          </cell>
          <cell r="G384" t="str">
            <v>ROSARIO, 5</v>
          </cell>
          <cell r="H384">
            <v>16236</v>
          </cell>
          <cell r="I384" t="str">
            <v>Villagarcia del Llano</v>
          </cell>
          <cell r="J384" t="str">
            <v>Cuenca</v>
          </cell>
          <cell r="K384" t="str">
            <v>anitnelav17@homail.com</v>
          </cell>
        </row>
        <row r="385">
          <cell r="B385" t="str">
            <v>47085576E</v>
          </cell>
          <cell r="C385" t="str">
            <v>RODRÍGUEZ CABAÑERO ALBA</v>
          </cell>
          <cell r="D385" t="str">
            <v>ALBA</v>
          </cell>
          <cell r="E385">
            <v>31241</v>
          </cell>
          <cell r="F385">
            <v>697262035</v>
          </cell>
          <cell r="G385" t="str">
            <v>CALLE SAN ISIDRO 16</v>
          </cell>
          <cell r="H385">
            <v>16236</v>
          </cell>
          <cell r="I385" t="str">
            <v>Villagarcia del Llano</v>
          </cell>
          <cell r="J385" t="str">
            <v>Cuenca</v>
          </cell>
          <cell r="K385" t="str">
            <v>alba_villagar@hotmail.com</v>
          </cell>
        </row>
        <row r="386">
          <cell r="B386" t="str">
            <v>47068239G</v>
          </cell>
          <cell r="C386" t="str">
            <v>RODRÍGUEZ MARTÍNEZ OSCAR</v>
          </cell>
          <cell r="D386" t="str">
            <v xml:space="preserve"> OSCAR</v>
          </cell>
          <cell r="E386">
            <v>29733</v>
          </cell>
          <cell r="F386">
            <v>697262035</v>
          </cell>
          <cell r="G386" t="str">
            <v>CALLE SAN ISIDRO 16</v>
          </cell>
          <cell r="H386">
            <v>16236</v>
          </cell>
          <cell r="I386" t="str">
            <v>Villagarcia del Llano</v>
          </cell>
          <cell r="J386" t="str">
            <v>Cuenca</v>
          </cell>
          <cell r="K386" t="str">
            <v>alba_villagar@hotmail.com</v>
          </cell>
        </row>
        <row r="387">
          <cell r="B387" t="str">
            <v>44837278C</v>
          </cell>
          <cell r="C387" t="str">
            <v xml:space="preserve">MARTÍNEZ CUENCA </v>
          </cell>
          <cell r="D387" t="str">
            <v>FRANCISCO JAVIER</v>
          </cell>
          <cell r="E387">
            <v>31072</v>
          </cell>
          <cell r="F387">
            <v>616529432</v>
          </cell>
          <cell r="G387" t="str">
            <v>CALLE SAN ISIDRO 16</v>
          </cell>
          <cell r="H387">
            <v>16236</v>
          </cell>
          <cell r="I387" t="str">
            <v>Villagarcia del Llano</v>
          </cell>
          <cell r="J387" t="str">
            <v>Cuenca</v>
          </cell>
          <cell r="K387" t="str">
            <v>momi.85@hotmail.com</v>
          </cell>
        </row>
        <row r="388">
          <cell r="B388" t="str">
            <v>48583615W</v>
          </cell>
          <cell r="C388" t="str">
            <v xml:space="preserve">LOPEZ DE LA CRUZ </v>
          </cell>
          <cell r="D388" t="str">
            <v>CRISTOBAL</v>
          </cell>
          <cell r="E388">
            <v>32506</v>
          </cell>
          <cell r="F388">
            <v>628550825</v>
          </cell>
          <cell r="G388" t="str">
            <v>CALLE SAN ISIDRO 16</v>
          </cell>
          <cell r="H388">
            <v>16236</v>
          </cell>
          <cell r="I388" t="str">
            <v>Villagarcia del Llano</v>
          </cell>
          <cell r="J388" t="str">
            <v>Cuenca</v>
          </cell>
          <cell r="K388" t="str">
            <v>inmogasparrz@hotmail.com</v>
          </cell>
        </row>
        <row r="389">
          <cell r="B389" t="str">
            <v>70520637S</v>
          </cell>
          <cell r="C389" t="str">
            <v xml:space="preserve">MONTERO DURAN </v>
          </cell>
          <cell r="D389" t="str">
            <v>PATRICIA</v>
          </cell>
          <cell r="E389">
            <v>31194</v>
          </cell>
          <cell r="F389">
            <v>600381622</v>
          </cell>
          <cell r="G389" t="str">
            <v>CALLE SAN ISIDRO 16</v>
          </cell>
          <cell r="H389">
            <v>16236</v>
          </cell>
          <cell r="I389" t="str">
            <v>Villagarcia del Llano</v>
          </cell>
          <cell r="J389" t="str">
            <v>Cuenca</v>
          </cell>
          <cell r="K389" t="str">
            <v>patri-tebar27@hotmail.com</v>
          </cell>
        </row>
        <row r="390">
          <cell r="B390" t="str">
            <v>04570372L</v>
          </cell>
          <cell r="C390" t="str">
            <v>MARTINEZ GARCÍA Mª DOLORES</v>
          </cell>
          <cell r="D390" t="str">
            <v>Mª DOLORES</v>
          </cell>
          <cell r="E390">
            <v>23726</v>
          </cell>
          <cell r="F390" t="str">
            <v xml:space="preserve"> </v>
          </cell>
          <cell r="G390" t="str">
            <v>Calle San Miguel 3</v>
          </cell>
          <cell r="H390">
            <v>16236</v>
          </cell>
          <cell r="I390" t="str">
            <v>Villagarcia del Llano</v>
          </cell>
          <cell r="J390" t="str">
            <v>Cuenca</v>
          </cell>
          <cell r="K390" t="str">
            <v>DATOS</v>
          </cell>
        </row>
        <row r="391">
          <cell r="B391" t="str">
            <v>03108125G</v>
          </cell>
          <cell r="C391" t="str">
            <v>DOMINGUEZ REDONDO</v>
          </cell>
          <cell r="D391" t="str">
            <v>JESÚS</v>
          </cell>
          <cell r="E391">
            <v>26753</v>
          </cell>
          <cell r="F391">
            <v>637374358</v>
          </cell>
          <cell r="G391" t="str">
            <v>C/ BERNABÉ CANTOS, 54</v>
          </cell>
          <cell r="H391">
            <v>2003</v>
          </cell>
          <cell r="I391" t="str">
            <v>ALBACETE</v>
          </cell>
          <cell r="J391" t="str">
            <v>ALBACETE</v>
          </cell>
          <cell r="K391" t="str">
            <v>alber973@hotmail.com</v>
          </cell>
        </row>
        <row r="392">
          <cell r="B392" t="str">
            <v>39447954Z</v>
          </cell>
          <cell r="C392" t="str">
            <v>GONZÁLEZ GONZÁLEZ</v>
          </cell>
          <cell r="D392" t="str">
            <v>CONCEPCIÓN</v>
          </cell>
          <cell r="E392">
            <v>23250</v>
          </cell>
          <cell r="F392">
            <v>677170375</v>
          </cell>
          <cell r="G392" t="str">
            <v>PASEO DR. VALLEJO NÁJERA, 25</v>
          </cell>
          <cell r="H392">
            <v>28005</v>
          </cell>
          <cell r="I392" t="str">
            <v>MADRID</v>
          </cell>
          <cell r="J392" t="str">
            <v>MADRID</v>
          </cell>
          <cell r="K392" t="str">
            <v>gonzalezber25@gmail.com</v>
          </cell>
        </row>
        <row r="393">
          <cell r="B393" t="str">
            <v>22145210M</v>
          </cell>
          <cell r="C393" t="str">
            <v>SANCHEZ VICENTE</v>
          </cell>
          <cell r="D393" t="str">
            <v>EMILIO</v>
          </cell>
          <cell r="E393">
            <v>26980</v>
          </cell>
          <cell r="F393">
            <v>639014267</v>
          </cell>
          <cell r="G393" t="str">
            <v>C/ ALCALDE GUASCH, 16</v>
          </cell>
          <cell r="H393">
            <v>3560</v>
          </cell>
          <cell r="I393" t="str">
            <v>EL CAMPELLO</v>
          </cell>
          <cell r="J393" t="str">
            <v>ALICENTE</v>
          </cell>
          <cell r="K393" t="str">
            <v>esanchezvicente@gmail.com</v>
          </cell>
        </row>
        <row r="394">
          <cell r="B394" t="str">
            <v>44382651B</v>
          </cell>
          <cell r="C394" t="str">
            <v>MATIAS HERREROS</v>
          </cell>
          <cell r="D394" t="str">
            <v>FRANCISCO JOSÉ</v>
          </cell>
          <cell r="E394">
            <v>26510</v>
          </cell>
          <cell r="F394">
            <v>686256992</v>
          </cell>
          <cell r="G394" t="str">
            <v>C/ BATALLA DEL SALADO, 37, 6º A</v>
          </cell>
          <cell r="H394">
            <v>2002</v>
          </cell>
          <cell r="I394" t="str">
            <v>ALBACETE</v>
          </cell>
          <cell r="J394" t="str">
            <v>ALBACETE</v>
          </cell>
          <cell r="K394" t="str">
            <v>franciscojose.matias@gmail.com</v>
          </cell>
        </row>
        <row r="395">
          <cell r="B395" t="str">
            <v>05149628C</v>
          </cell>
          <cell r="C395" t="str">
            <v>CANDEL PARRA</v>
          </cell>
          <cell r="D395" t="str">
            <v>EDUARDO</v>
          </cell>
          <cell r="E395">
            <v>22115</v>
          </cell>
          <cell r="F395">
            <v>659185017</v>
          </cell>
          <cell r="G395" t="str">
            <v>C/ SAN LUIS,14</v>
          </cell>
          <cell r="H395">
            <v>2004</v>
          </cell>
          <cell r="I395" t="str">
            <v>ALBACETE</v>
          </cell>
          <cell r="J395" t="str">
            <v>ALBACETE</v>
          </cell>
          <cell r="K395" t="str">
            <v>edv_ricote@hotmail.con</v>
          </cell>
        </row>
        <row r="396">
          <cell r="B396" t="str">
            <v>04574619B</v>
          </cell>
          <cell r="C396" t="str">
            <v>LÓPEZ MUÑOZ</v>
          </cell>
          <cell r="D396" t="str">
            <v>VENANCIA</v>
          </cell>
          <cell r="E396">
            <v>23802</v>
          </cell>
          <cell r="F396">
            <v>677507862</v>
          </cell>
          <cell r="G396" t="str">
            <v>PL. RAMÓN ROLDÁN, 1, 1º B</v>
          </cell>
          <cell r="H396">
            <v>2006</v>
          </cell>
          <cell r="I396" t="str">
            <v>ALBACETE</v>
          </cell>
          <cell r="J396" t="str">
            <v>ALBACETE</v>
          </cell>
          <cell r="K396" t="str">
            <v>venanlo@hotmail.com</v>
          </cell>
        </row>
        <row r="397">
          <cell r="B397" t="str">
            <v>70517923S</v>
          </cell>
          <cell r="C397" t="str">
            <v>OLIVARES CARRION</v>
          </cell>
          <cell r="D397" t="str">
            <v>ALICIA</v>
          </cell>
          <cell r="E397">
            <v>28668</v>
          </cell>
          <cell r="F397">
            <v>615476026</v>
          </cell>
          <cell r="G397" t="str">
            <v>C/ CRISTÓBAL LOZANO, 27, 1º D</v>
          </cell>
          <cell r="H397">
            <v>2002</v>
          </cell>
          <cell r="I397" t="str">
            <v>ALBACETE</v>
          </cell>
          <cell r="J397" t="str">
            <v>ALBACETE</v>
          </cell>
          <cell r="K397" t="str">
            <v>korifeo@hotmail.com</v>
          </cell>
        </row>
        <row r="398">
          <cell r="B398" t="str">
            <v>44397877B</v>
          </cell>
          <cell r="C398" t="str">
            <v>QUIJANO TRIVIÑO</v>
          </cell>
          <cell r="D398" t="str">
            <v>ELENA</v>
          </cell>
          <cell r="E398">
            <v>28459</v>
          </cell>
          <cell r="F398">
            <v>647795711</v>
          </cell>
          <cell r="G398" t="str">
            <v>C/ MARIANA PINEDA, 13, 1º B</v>
          </cell>
          <cell r="H398">
            <v>2005</v>
          </cell>
          <cell r="I398" t="str">
            <v>ALBACETE</v>
          </cell>
          <cell r="J398" t="str">
            <v>ALBACETE</v>
          </cell>
          <cell r="K398" t="str">
            <v>elenacasasjn@hotmail.com</v>
          </cell>
        </row>
        <row r="399">
          <cell r="B399" t="str">
            <v>47074230A</v>
          </cell>
          <cell r="C399" t="str">
            <v>VICO GARCIA</v>
          </cell>
          <cell r="D399" t="str">
            <v>MARIA CRUZ</v>
          </cell>
          <cell r="E399">
            <v>30638</v>
          </cell>
          <cell r="F399">
            <v>627507750</v>
          </cell>
          <cell r="G399" t="str">
            <v>C/ MARIANA PINEDA, 13, 1º B</v>
          </cell>
          <cell r="H399">
            <v>2005</v>
          </cell>
          <cell r="I399" t="str">
            <v>ALBACETE</v>
          </cell>
          <cell r="J399" t="str">
            <v>ALBACETE</v>
          </cell>
          <cell r="K399" t="str">
            <v>mcvico@sescam.jccm.es</v>
          </cell>
        </row>
        <row r="400">
          <cell r="B400" t="str">
            <v>47058048W</v>
          </cell>
          <cell r="C400" t="str">
            <v>ANDRÉS PRETEL</v>
          </cell>
          <cell r="D400" t="str">
            <v>FERNANDO</v>
          </cell>
          <cell r="E400">
            <v>28994</v>
          </cell>
          <cell r="F400">
            <v>646296978</v>
          </cell>
          <cell r="G400" t="str">
            <v>C/ PEREZ PASTOR, 110</v>
          </cell>
          <cell r="H400">
            <v>2004</v>
          </cell>
          <cell r="I400" t="str">
            <v>ALBACETE</v>
          </cell>
          <cell r="J400" t="str">
            <v>ALBACETE</v>
          </cell>
          <cell r="K400" t="str">
            <v>fandresp@sescam.jccm.es</v>
          </cell>
        </row>
        <row r="401">
          <cell r="B401" t="str">
            <v>52757388B</v>
          </cell>
          <cell r="C401" t="str">
            <v>GARCÍA VALENCIANO</v>
          </cell>
          <cell r="D401" t="str">
            <v>AGUSTÍN</v>
          </cell>
          <cell r="E401">
            <v>26804</v>
          </cell>
          <cell r="F401">
            <v>606502244</v>
          </cell>
          <cell r="G401" t="str">
            <v>PASAJE DE ORIENTE, 9</v>
          </cell>
          <cell r="H401" t="str">
            <v>02004</v>
          </cell>
          <cell r="I401" t="str">
            <v>ALBACETE</v>
          </cell>
          <cell r="J401" t="str">
            <v>ALBACETE</v>
          </cell>
          <cell r="K401" t="str">
            <v>manu-agus@hotmail.com</v>
          </cell>
        </row>
        <row r="402">
          <cell r="B402" t="str">
            <v>08881389P</v>
          </cell>
          <cell r="C402" t="str">
            <v>MUÑOZ MURILLO</v>
          </cell>
          <cell r="D402" t="str">
            <v>JOSE IGNACIO</v>
          </cell>
          <cell r="E402">
            <v>29281</v>
          </cell>
          <cell r="F402">
            <v>652208559</v>
          </cell>
          <cell r="G402" t="str">
            <v>CALLE SOL, 1</v>
          </cell>
          <cell r="H402">
            <v>2360</v>
          </cell>
          <cell r="I402" t="str">
            <v>BIENSERVIDA</v>
          </cell>
          <cell r="J402" t="str">
            <v>ALBACETE</v>
          </cell>
          <cell r="K402" t="str">
            <v>fisin36@hotmail.com</v>
          </cell>
        </row>
        <row r="403">
          <cell r="B403" t="str">
            <v>47082993S</v>
          </cell>
          <cell r="C403" t="str">
            <v>BALLESTEROS MERINO</v>
          </cell>
          <cell r="D403" t="str">
            <v>MARTA</v>
          </cell>
          <cell r="E403">
            <v>31493</v>
          </cell>
          <cell r="F403">
            <v>678513507</v>
          </cell>
          <cell r="G403" t="str">
            <v>C/ Garcia Mas n.5 2ºA</v>
          </cell>
          <cell r="H403">
            <v>2001</v>
          </cell>
          <cell r="I403" t="str">
            <v>ALBACETE</v>
          </cell>
          <cell r="J403" t="str">
            <v>ALBACETE</v>
          </cell>
          <cell r="K403" t="str">
            <v>ballesterosmerino@gmail.com</v>
          </cell>
        </row>
        <row r="404">
          <cell r="B404" t="str">
            <v>44377753N</v>
          </cell>
          <cell r="C404" t="str">
            <v>SANCHEZ MOTA</v>
          </cell>
          <cell r="D404" t="str">
            <v>CARLOS</v>
          </cell>
          <cell r="E404">
            <v>26268</v>
          </cell>
          <cell r="F404">
            <v>630940436</v>
          </cell>
          <cell r="G404" t="str">
            <v>CL COLLADO PIÑA, 51</v>
          </cell>
          <cell r="H404">
            <v>2003</v>
          </cell>
          <cell r="I404" t="str">
            <v>ALBACETE</v>
          </cell>
          <cell r="J404" t="str">
            <v>ALBACETE</v>
          </cell>
          <cell r="K404" t="str">
            <v>carlos@cofriman.com</v>
          </cell>
        </row>
        <row r="405">
          <cell r="B405" t="str">
            <v>07557634H</v>
          </cell>
          <cell r="C405" t="str">
            <v>PONCE ABAD</v>
          </cell>
          <cell r="D405" t="str">
            <v>FRANCISCO JAVIER</v>
          </cell>
          <cell r="E405">
            <v>25513</v>
          </cell>
          <cell r="F405">
            <v>669630061</v>
          </cell>
          <cell r="G405" t="str">
            <v>CERVANTES 12  3º</v>
          </cell>
          <cell r="H405" t="str">
            <v>02001</v>
          </cell>
          <cell r="I405" t="str">
            <v>ALBACETE</v>
          </cell>
          <cell r="J405" t="str">
            <v>ALBACETE</v>
          </cell>
          <cell r="K405" t="str">
            <v>japon3@yahoo.es</v>
          </cell>
        </row>
        <row r="406">
          <cell r="B406" t="str">
            <v>05169009N</v>
          </cell>
          <cell r="C406" t="str">
            <v>Montoya Alfaro</v>
          </cell>
          <cell r="D406" t="str">
            <v>Pedro</v>
          </cell>
          <cell r="E406">
            <v>23237</v>
          </cell>
          <cell r="F406">
            <v>606900492</v>
          </cell>
          <cell r="G406" t="str">
            <v>Teodoro Camino,2</v>
          </cell>
          <cell r="H406">
            <v>2002</v>
          </cell>
          <cell r="I406" t="str">
            <v>Albacete</v>
          </cell>
          <cell r="J406" t="str">
            <v>Albacete</v>
          </cell>
          <cell r="K406" t="str">
            <v>pmontalfaro@gmail.com</v>
          </cell>
        </row>
        <row r="407">
          <cell r="B407" t="str">
            <v>53143893r</v>
          </cell>
          <cell r="C407" t="str">
            <v>Cuesta Valera</v>
          </cell>
          <cell r="D407" t="str">
            <v>Pedro José</v>
          </cell>
          <cell r="E407">
            <v>28976</v>
          </cell>
          <cell r="F407">
            <v>696322613</v>
          </cell>
          <cell r="G407" t="str">
            <v>c\Eras nº53</v>
          </cell>
          <cell r="H407">
            <v>2500</v>
          </cell>
          <cell r="I407" t="str">
            <v>Tobarra</v>
          </cell>
          <cell r="J407" t="str">
            <v>Albacete</v>
          </cell>
          <cell r="K407" t="str">
            <v>paquitol@gmail.com</v>
          </cell>
        </row>
        <row r="408">
          <cell r="B408" t="str">
            <v>05169783G</v>
          </cell>
          <cell r="C408" t="str">
            <v>VALERA GASULL</v>
          </cell>
          <cell r="D408" t="str">
            <v>Marillanos</v>
          </cell>
          <cell r="E408">
            <v>23258</v>
          </cell>
          <cell r="F408" t="str">
            <v>no tiene</v>
          </cell>
          <cell r="G408" t="str">
            <v>ANTONIO GOTOR, 7</v>
          </cell>
          <cell r="H408">
            <v>2002</v>
          </cell>
          <cell r="I408" t="str">
            <v>Albacete</v>
          </cell>
          <cell r="J408" t="str">
            <v>Albacete</v>
          </cell>
          <cell r="K408" t="str">
            <v>llanetesvg@gmail.com</v>
          </cell>
        </row>
        <row r="409">
          <cell r="B409" t="str">
            <v>07549096J</v>
          </cell>
          <cell r="C409" t="str">
            <v>MORENO BARRANCOS</v>
          </cell>
          <cell r="D409" t="str">
            <v>ENCARNACION</v>
          </cell>
          <cell r="E409">
            <v>25062</v>
          </cell>
          <cell r="F409">
            <v>656543938</v>
          </cell>
          <cell r="G409" t="str">
            <v>C/SAN LUIS, Nº. 2 (1º DRCHA)</v>
          </cell>
          <cell r="H409">
            <v>2004</v>
          </cell>
          <cell r="I409" t="str">
            <v>Albacete</v>
          </cell>
          <cell r="J409" t="str">
            <v>Albacete</v>
          </cell>
          <cell r="K409" t="str">
            <v>rodriguezramirezjuan@gmail.com</v>
          </cell>
        </row>
        <row r="410">
          <cell r="B410" t="str">
            <v>44396008M</v>
          </cell>
          <cell r="C410" t="str">
            <v>SELVA SEVILLA</v>
          </cell>
          <cell r="D410" t="str">
            <v>FRANCISCO</v>
          </cell>
          <cell r="E410">
            <v>27920</v>
          </cell>
          <cell r="F410">
            <v>692384497</v>
          </cell>
          <cell r="G410" t="str">
            <v>Pedro Martínez Gutiérrez, 13, 4</v>
          </cell>
          <cell r="H410">
            <v>2004</v>
          </cell>
          <cell r="I410" t="str">
            <v>Albacete</v>
          </cell>
          <cell r="J410" t="str">
            <v>Albacete</v>
          </cell>
          <cell r="K410" t="str">
            <v>fselva@jccm.es</v>
          </cell>
        </row>
        <row r="411">
          <cell r="B411" t="str">
            <v>44392464A</v>
          </cell>
          <cell r="C411" t="str">
            <v>Gomez Blasco</v>
          </cell>
          <cell r="D411" t="str">
            <v> Maria Rosario</v>
          </cell>
          <cell r="E411">
            <v>28258</v>
          </cell>
          <cell r="F411">
            <v>626196412</v>
          </cell>
          <cell r="G411" t="str">
            <v>Calle yeste, num 16, 3A 1</v>
          </cell>
          <cell r="H411">
            <v>2002</v>
          </cell>
          <cell r="I411" t="str">
            <v>Albacete</v>
          </cell>
          <cell r="J411" t="str">
            <v>Albacete</v>
          </cell>
          <cell r="K411" t="str">
            <v>gomblaro@hotmail.com</v>
          </cell>
        </row>
        <row r="412">
          <cell r="B412" t="str">
            <v>07480864E</v>
          </cell>
          <cell r="C412" t="str">
            <v>Carnero Tejedor</v>
          </cell>
          <cell r="D412" t="str">
            <v>Ignacio</v>
          </cell>
          <cell r="E412">
            <v>24698</v>
          </cell>
          <cell r="F412">
            <v>619188798</v>
          </cell>
          <cell r="G412" t="str">
            <v>C/ Logroño, 10, 2º B</v>
          </cell>
          <cell r="H412">
            <v>2008</v>
          </cell>
          <cell r="I412" t="str">
            <v>Albacete</v>
          </cell>
          <cell r="J412" t="str">
            <v>Albacete</v>
          </cell>
          <cell r="K412" t="str">
            <v>nachocarnero@gmail.com</v>
          </cell>
        </row>
        <row r="413">
          <cell r="B413" t="str">
            <v>47090813S</v>
          </cell>
          <cell r="C413" t="str">
            <v>Ramirez Martinez</v>
          </cell>
          <cell r="D413" t="str">
            <v>Francisco Javier</v>
          </cell>
          <cell r="E413">
            <v>31936</v>
          </cell>
          <cell r="F413">
            <v>606948901</v>
          </cell>
          <cell r="G413" t="str">
            <v>C/teruel nº36 2ºb</v>
          </cell>
          <cell r="H413">
            <v>2005</v>
          </cell>
          <cell r="I413" t="str">
            <v>Albacete</v>
          </cell>
          <cell r="J413" t="str">
            <v>Albacete</v>
          </cell>
          <cell r="K413" t="str">
            <v>1franramirez@gmail.com</v>
          </cell>
        </row>
        <row r="414">
          <cell r="B414" t="str">
            <v>50814340A</v>
          </cell>
          <cell r="C414" t="str">
            <v>Quero Zafrilla</v>
          </cell>
          <cell r="D414" t="str">
            <v>jose Luis</v>
          </cell>
          <cell r="E414">
            <v>23859</v>
          </cell>
          <cell r="F414">
            <v>647502584</v>
          </cell>
          <cell r="G414" t="str">
            <v>Iris, 30</v>
          </cell>
          <cell r="H414">
            <v>2005</v>
          </cell>
          <cell r="I414" t="str">
            <v>ALBACETE</v>
          </cell>
          <cell r="J414" t="str">
            <v>Albacete</v>
          </cell>
          <cell r="K414" t="str">
            <v>joselwz@gmail.com</v>
          </cell>
        </row>
        <row r="415">
          <cell r="B415" t="str">
            <v>05171912V</v>
          </cell>
          <cell r="C415" t="str">
            <v>GIMENA PAÑOS</v>
          </cell>
          <cell r="D415" t="str">
            <v>MARÍA ROSA</v>
          </cell>
          <cell r="E415">
            <v>22730</v>
          </cell>
          <cell r="F415">
            <v>617868873</v>
          </cell>
          <cell r="G415" t="str">
            <v>AVDA. DE ESPAÑA, 18 - 3º A</v>
          </cell>
          <cell r="H415" t="str">
            <v>02002</v>
          </cell>
          <cell r="I415" t="str">
            <v>ALBACETE</v>
          </cell>
          <cell r="J415" t="str">
            <v>ALBACETE</v>
          </cell>
          <cell r="K415" t="str">
            <v>manu-agus@hotmail.com</v>
          </cell>
        </row>
        <row r="416">
          <cell r="B416" t="str">
            <v>47071351B</v>
          </cell>
          <cell r="C416" t="str">
            <v>ROZALÉN OLIVER</v>
          </cell>
          <cell r="D416" t="str">
            <v>JOSÉ MANUEL</v>
          </cell>
          <cell r="E416">
            <v>30023</v>
          </cell>
          <cell r="F416">
            <v>657228470</v>
          </cell>
          <cell r="G416" t="str">
            <v>IBÁÑEZ IBERO, 21</v>
          </cell>
          <cell r="H416">
            <v>2005</v>
          </cell>
          <cell r="I416" t="str">
            <v>ALBACETE</v>
          </cell>
          <cell r="J416" t="str">
            <v>Albacete</v>
          </cell>
          <cell r="K416" t="str">
            <v>jmro82@hotmail.com</v>
          </cell>
        </row>
        <row r="417">
          <cell r="B417" t="str">
            <v>52727108E</v>
          </cell>
          <cell r="C417" t="str">
            <v>Serrano Garcia</v>
          </cell>
          <cell r="D417" t="str">
            <v>Roge</v>
          </cell>
          <cell r="E417">
            <v>26179</v>
          </cell>
          <cell r="F417">
            <v>680376820</v>
          </cell>
          <cell r="G417" t="str">
            <v>general prim 53 pt 34</v>
          </cell>
          <cell r="H417">
            <v>46100</v>
          </cell>
          <cell r="I417" t="str">
            <v>burjasot</v>
          </cell>
          <cell r="J417" t="str">
            <v>valencia</v>
          </cell>
          <cell r="K417" t="str">
            <v>roger.serrano@hotmail.com</v>
          </cell>
        </row>
        <row r="418">
          <cell r="B418" t="str">
            <v>05193980M</v>
          </cell>
          <cell r="C418" t="str">
            <v>APARICIO MANCEBO</v>
          </cell>
          <cell r="D418" t="str">
            <v>ANA MARÍA</v>
          </cell>
          <cell r="E418">
            <v>24002</v>
          </cell>
          <cell r="F418">
            <v>607416697</v>
          </cell>
          <cell r="G418" t="str">
            <v>C/ CONCEPCIÓN 35</v>
          </cell>
          <cell r="H418">
            <v>2002</v>
          </cell>
          <cell r="I418" t="str">
            <v>ALBACETE</v>
          </cell>
          <cell r="J418" t="str">
            <v>ALBACETE</v>
          </cell>
          <cell r="K418" t="str">
            <v>amapariciom@gmail.com</v>
          </cell>
        </row>
        <row r="419">
          <cell r="B419" t="str">
            <v>05135294S</v>
          </cell>
          <cell r="C419" t="str">
            <v>IÑIGUEZ GARCÍA</v>
          </cell>
          <cell r="D419" t="str">
            <v>Mª ASCENSIÓN</v>
          </cell>
          <cell r="E419">
            <v>20958</v>
          </cell>
          <cell r="F419">
            <v>629262199</v>
          </cell>
          <cell r="G419" t="str">
            <v>C/ ORÉGANO, 30</v>
          </cell>
          <cell r="H419">
            <v>2008</v>
          </cell>
          <cell r="I419" t="str">
            <v>ALBACETE</v>
          </cell>
          <cell r="J419" t="str">
            <v>ALBACETE</v>
          </cell>
          <cell r="K419" t="str">
            <v>chon1977@hotmail.com</v>
          </cell>
        </row>
        <row r="420">
          <cell r="B420" t="str">
            <v>08006105A</v>
          </cell>
          <cell r="C420" t="str">
            <v>TIL PERISE</v>
          </cell>
          <cell r="D420" t="str">
            <v>NURIA</v>
          </cell>
          <cell r="E420">
            <v>21499</v>
          </cell>
          <cell r="F420">
            <v>607416697</v>
          </cell>
          <cell r="G420" t="str">
            <v>C/ MIGUEL DE LEGAZPI, 43</v>
          </cell>
          <cell r="H420">
            <v>2005</v>
          </cell>
          <cell r="I420" t="str">
            <v>ALBACETE</v>
          </cell>
          <cell r="J420" t="str">
            <v>ALBACETE</v>
          </cell>
          <cell r="K420" t="str">
            <v>Nutipe48@gmail.com</v>
          </cell>
        </row>
        <row r="421">
          <cell r="B421" t="str">
            <v>05162306W</v>
          </cell>
          <cell r="C421" t="str">
            <v>BAÑÓN ALCANTUD</v>
          </cell>
          <cell r="D421" t="str">
            <v>MARÍA</v>
          </cell>
          <cell r="E421">
            <v>22499</v>
          </cell>
          <cell r="F421">
            <v>695096097</v>
          </cell>
          <cell r="G421" t="str">
            <v>C/ ARQUITECTO FERNÁNDEZ, 26 1D</v>
          </cell>
          <cell r="H421">
            <v>2005</v>
          </cell>
          <cell r="I421" t="str">
            <v>ALBACETE</v>
          </cell>
          <cell r="J421" t="str">
            <v>ALBACETE</v>
          </cell>
          <cell r="K421" t="str">
            <v>gedisba@gmail.com</v>
          </cell>
        </row>
        <row r="422">
          <cell r="B422" t="str">
            <v>47098950X</v>
          </cell>
          <cell r="C422" t="str">
            <v>LÓPEZ MADRONA</v>
          </cell>
          <cell r="D422" t="str">
            <v>VÍCTOR J.</v>
          </cell>
          <cell r="E422">
            <v>33479</v>
          </cell>
          <cell r="F422">
            <v>676364619</v>
          </cell>
          <cell r="G422" t="str">
            <v>C/ PÉREZ GALDÓS 27 3B</v>
          </cell>
          <cell r="H422">
            <v>2003</v>
          </cell>
          <cell r="I422" t="str">
            <v>ALBACETE</v>
          </cell>
          <cell r="J422" t="str">
            <v>ALBACETE</v>
          </cell>
          <cell r="K422" t="str">
            <v>torjomania@gmail.com</v>
          </cell>
        </row>
        <row r="423">
          <cell r="B423" t="str">
            <v>74521258Q</v>
          </cell>
          <cell r="C423" t="str">
            <v>GARCÍA SORIA</v>
          </cell>
          <cell r="D423" t="str">
            <v>CRISTINA</v>
          </cell>
          <cell r="E423">
            <v>33721</v>
          </cell>
          <cell r="F423">
            <v>679364619</v>
          </cell>
          <cell r="G423" t="str">
            <v>C/ PÉREZ GALDÓS 27 3B</v>
          </cell>
          <cell r="H423">
            <v>2003</v>
          </cell>
          <cell r="I423" t="str">
            <v>ALBACETE</v>
          </cell>
          <cell r="J423" t="str">
            <v>ALBACETE</v>
          </cell>
          <cell r="K423" t="str">
            <v>torjomania@gmail.com</v>
          </cell>
        </row>
        <row r="424">
          <cell r="B424" t="str">
            <v>47091413V</v>
          </cell>
          <cell r="C424" t="str">
            <v>MARTÍNEZ CÁMARA</v>
          </cell>
          <cell r="D424" t="str">
            <v>MARTA</v>
          </cell>
          <cell r="E424">
            <v>32113</v>
          </cell>
          <cell r="F424">
            <v>676505048</v>
          </cell>
          <cell r="G424" t="str">
            <v xml:space="preserve">C/ EJÉRCITO </v>
          </cell>
          <cell r="H424">
            <v>2002</v>
          </cell>
          <cell r="I424" t="str">
            <v>ALBACETE</v>
          </cell>
          <cell r="J424" t="str">
            <v>ALBACETE</v>
          </cell>
          <cell r="K424" t="str">
            <v>aramax87@hotmail.com</v>
          </cell>
        </row>
        <row r="425">
          <cell r="B425" t="str">
            <v>07547988D</v>
          </cell>
          <cell r="C425" t="str">
            <v>ALCANTUS MARCOS</v>
          </cell>
          <cell r="D425" t="str">
            <v>ANDREA</v>
          </cell>
          <cell r="E425">
            <v>24861</v>
          </cell>
          <cell r="F425">
            <v>637574237</v>
          </cell>
          <cell r="G425" t="str">
            <v>C/ DIONISIO GUARDIOLA 44 4º A</v>
          </cell>
          <cell r="H425">
            <v>2003</v>
          </cell>
          <cell r="I425" t="str">
            <v>ALBACETE</v>
          </cell>
          <cell r="J425" t="str">
            <v>ALBACETE</v>
          </cell>
          <cell r="K425" t="str">
            <v>andrea3800@gmail.com</v>
          </cell>
        </row>
        <row r="426">
          <cell r="B426" t="str">
            <v>07537834K</v>
          </cell>
          <cell r="C426" t="str">
            <v>TÉBAR CERRO</v>
          </cell>
          <cell r="D426" t="str">
            <v>ENRIQUE</v>
          </cell>
          <cell r="E426">
            <v>24267</v>
          </cell>
          <cell r="F426">
            <v>609520922</v>
          </cell>
          <cell r="G426" t="str">
            <v>C/ PEDRO COCA 68 ÁTICO E</v>
          </cell>
          <cell r="H426">
            <v>2003</v>
          </cell>
          <cell r="I426" t="str">
            <v>ALBACETE</v>
          </cell>
          <cell r="J426" t="str">
            <v>ALBACETE</v>
          </cell>
          <cell r="K426" t="str">
            <v>enrique42tebar@gmail.com</v>
          </cell>
        </row>
        <row r="427">
          <cell r="B427" t="str">
            <v>27475947D</v>
          </cell>
          <cell r="C427" t="str">
            <v>MARTÍN COLL</v>
          </cell>
          <cell r="D427" t="str">
            <v>ENCARNACIÓN</v>
          </cell>
          <cell r="E427">
            <v>23814</v>
          </cell>
          <cell r="F427">
            <v>617069290</v>
          </cell>
          <cell r="G427" t="str">
            <v>C/ PEDRO COCA 68 ÁTICO E</v>
          </cell>
          <cell r="H427">
            <v>2003</v>
          </cell>
          <cell r="I427" t="str">
            <v>ALBACETE</v>
          </cell>
          <cell r="J427" t="str">
            <v>ALBACETE</v>
          </cell>
          <cell r="K427" t="str">
            <v>enrique42tebar@gmail.com</v>
          </cell>
        </row>
        <row r="428">
          <cell r="B428" t="str">
            <v>20425661M</v>
          </cell>
          <cell r="C428" t="str">
            <v>CANO CUENCA</v>
          </cell>
          <cell r="D428" t="str">
            <v>FINA</v>
          </cell>
          <cell r="E428">
            <v>25129</v>
          </cell>
          <cell r="F428">
            <v>652047852</v>
          </cell>
          <cell r="G428" t="str">
            <v>PLAZA PERIODISTA ANTONIO ANDÚJAR 15 4º B IZDA</v>
          </cell>
          <cell r="H428">
            <v>2005</v>
          </cell>
          <cell r="I428" t="str">
            <v>ALBACETE</v>
          </cell>
          <cell r="J428" t="str">
            <v>ALBACETE</v>
          </cell>
          <cell r="K428" t="str">
            <v>finacanoc@gmail.com</v>
          </cell>
        </row>
        <row r="429">
          <cell r="B429" t="str">
            <v>18982173C</v>
          </cell>
          <cell r="C429" t="str">
            <v>GONZÁLEZ SÁNCHEZ</v>
          </cell>
          <cell r="D429" t="str">
            <v>JOSEFINA</v>
          </cell>
          <cell r="E429">
            <v>27111</v>
          </cell>
          <cell r="F429">
            <v>627633820</v>
          </cell>
          <cell r="G429" t="str">
            <v>C/ LA RODA 28 6º A</v>
          </cell>
          <cell r="H429">
            <v>2005</v>
          </cell>
          <cell r="I429" t="str">
            <v>ALBACETE</v>
          </cell>
          <cell r="J429" t="str">
            <v>ALBACETE</v>
          </cell>
          <cell r="K429" t="str">
            <v>josefag@jccm.es</v>
          </cell>
        </row>
        <row r="430">
          <cell r="B430" t="str">
            <v>38792796F</v>
          </cell>
          <cell r="C430" t="str">
            <v>GOMEZ MIGENS</v>
          </cell>
          <cell r="D430" t="str">
            <v>GRACIELA</v>
          </cell>
          <cell r="E430">
            <v>22909</v>
          </cell>
          <cell r="F430">
            <v>667291521</v>
          </cell>
          <cell r="G430" t="str">
            <v>c/Vereda de Jaen nº46</v>
          </cell>
          <cell r="H430">
            <v>2006</v>
          </cell>
          <cell r="I430" t="str">
            <v>Albacete</v>
          </cell>
          <cell r="J430" t="str">
            <v>Albacete</v>
          </cell>
          <cell r="K430" t="str">
            <v>gracimigens@hotmail.com</v>
          </cell>
        </row>
        <row r="431">
          <cell r="B431" t="str">
            <v>07564446E</v>
          </cell>
          <cell r="C431" t="str">
            <v>RODRIGUEZ RAMIREZ</v>
          </cell>
          <cell r="D431" t="str">
            <v>JOSE JOAQUIN</v>
          </cell>
          <cell r="E431">
            <v>25682</v>
          </cell>
          <cell r="F431">
            <v>628620326</v>
          </cell>
          <cell r="G431" t="str">
            <v>CONCORDIA 36</v>
          </cell>
          <cell r="H431">
            <v>2510</v>
          </cell>
          <cell r="I431" t="str">
            <v>POZO CAÑADA</v>
          </cell>
          <cell r="J431" t="str">
            <v>Albacete</v>
          </cell>
          <cell r="K431" t="str">
            <v>pascuvalls@hotmail.com</v>
          </cell>
        </row>
        <row r="432">
          <cell r="B432" t="str">
            <v>05096508F</v>
          </cell>
          <cell r="C432" t="str">
            <v>GOMEZ MORA</v>
          </cell>
          <cell r="D432" t="str">
            <v>MANUEL </v>
          </cell>
          <cell r="E432">
            <v>17975</v>
          </cell>
          <cell r="F432">
            <v>646183261</v>
          </cell>
          <cell r="G432" t="str">
            <v>Antonio Machado, num 20, 3ºB</v>
          </cell>
          <cell r="H432">
            <v>2002</v>
          </cell>
          <cell r="I432" t="str">
            <v>Albacete</v>
          </cell>
          <cell r="J432" t="str">
            <v>Albacete</v>
          </cell>
          <cell r="K432" t="str">
            <v>mgmora@ono.com</v>
          </cell>
        </row>
        <row r="433">
          <cell r="B433" t="str">
            <v>05195010T</v>
          </cell>
          <cell r="C433" t="str">
            <v>QUINTANILLA QUINTANILLA</v>
          </cell>
          <cell r="D433" t="str">
            <v> Mª JOSÉ</v>
          </cell>
          <cell r="E433">
            <v>23905</v>
          </cell>
          <cell r="F433">
            <v>609977709</v>
          </cell>
          <cell r="G433" t="str">
            <v>C/ CASAS IBAÑEZ Nº 17- 3º A</v>
          </cell>
          <cell r="H433">
            <v>2005</v>
          </cell>
          <cell r="I433" t="str">
            <v>Albacete</v>
          </cell>
          <cell r="J433" t="str">
            <v>Albacete</v>
          </cell>
          <cell r="K433" t="str">
            <v>mjqq@hotmail.es</v>
          </cell>
        </row>
        <row r="434">
          <cell r="B434" t="str">
            <v>49431217P</v>
          </cell>
          <cell r="C434" t="str">
            <v>QUINTANILLA QUINTANILLA</v>
          </cell>
          <cell r="D434" t="str">
            <v> MARÍA</v>
          </cell>
          <cell r="E434">
            <v>38638</v>
          </cell>
          <cell r="F434">
            <v>609977709</v>
          </cell>
          <cell r="G434" t="str">
            <v>C/ CASAS IBAÑEZ Nº 17- 3º A</v>
          </cell>
          <cell r="H434">
            <v>2005</v>
          </cell>
          <cell r="I434" t="str">
            <v>Albacete</v>
          </cell>
          <cell r="J434" t="str">
            <v>Albacete</v>
          </cell>
          <cell r="K434" t="str">
            <v>mjqq@hotmail.es</v>
          </cell>
        </row>
        <row r="435">
          <cell r="B435" t="str">
            <v>07555745S</v>
          </cell>
          <cell r="C435" t="str">
            <v>ORTEGA CAMPILLO</v>
          </cell>
          <cell r="D435" t="str">
            <v> INMACULADA</v>
          </cell>
          <cell r="E435">
            <v>25485</v>
          </cell>
          <cell r="F435">
            <v>691209086</v>
          </cell>
          <cell r="G435" t="str">
            <v>MAGALLANES, 11, 1ºizd</v>
          </cell>
          <cell r="H435">
            <v>2005</v>
          </cell>
          <cell r="I435" t="str">
            <v>Albacete</v>
          </cell>
          <cell r="J435" t="str">
            <v>Albacete</v>
          </cell>
          <cell r="K435" t="str">
            <v>inmaorcam@gmail.com</v>
          </cell>
        </row>
        <row r="436">
          <cell r="B436" t="str">
            <v>52713919N</v>
          </cell>
          <cell r="C436" t="str">
            <v>FRESNEDA PÉREZ</v>
          </cell>
          <cell r="D436" t="str">
            <v> ELIA</v>
          </cell>
          <cell r="E436">
            <v>24935</v>
          </cell>
          <cell r="F436">
            <v>669979427</v>
          </cell>
          <cell r="G436" t="str">
            <v>PZA. GABRIEL LODARES, 4 1ºC</v>
          </cell>
          <cell r="H436">
            <v>2002</v>
          </cell>
          <cell r="I436" t="str">
            <v>Albacete</v>
          </cell>
          <cell r="J436" t="str">
            <v>Albacete</v>
          </cell>
          <cell r="K436" t="str">
            <v>eliafresneda@telefonica.net</v>
          </cell>
        </row>
        <row r="437">
          <cell r="B437" t="str">
            <v>07556518Y</v>
          </cell>
          <cell r="C437" t="str">
            <v>GARCIA NAVARRO</v>
          </cell>
          <cell r="D437" t="str">
            <v> MILAGROS</v>
          </cell>
          <cell r="E437">
            <v>24650</v>
          </cell>
          <cell r="F437">
            <v>600773319</v>
          </cell>
          <cell r="G437" t="str">
            <v>C/FERIA Nº 135- 3º C</v>
          </cell>
          <cell r="H437">
            <v>2005</v>
          </cell>
          <cell r="I437" t="str">
            <v>Albacete</v>
          </cell>
          <cell r="J437" t="str">
            <v>Albacete</v>
          </cell>
          <cell r="K437" t="str">
            <v>mgnavarro123@gmail.com</v>
          </cell>
        </row>
        <row r="438">
          <cell r="B438" t="str">
            <v>47400727G</v>
          </cell>
          <cell r="C438" t="str">
            <v>SANCHEZ GÓMEZ</v>
          </cell>
          <cell r="D438" t="str">
            <v> ZAIRA</v>
          </cell>
          <cell r="E438">
            <v>33895</v>
          </cell>
          <cell r="F438">
            <v>662055615</v>
          </cell>
          <cell r="G438" t="str">
            <v>CALLE VEREDA DE JAÉN Nº46 </v>
          </cell>
          <cell r="H438">
            <v>2006</v>
          </cell>
          <cell r="I438" t="str">
            <v>Albacete</v>
          </cell>
          <cell r="J438" t="str">
            <v>Albacete</v>
          </cell>
          <cell r="K438" t="str">
            <v>guerrillero1@hotmail.com</v>
          </cell>
        </row>
        <row r="439">
          <cell r="B439" t="str">
            <v>21455516N</v>
          </cell>
          <cell r="C439" t="str">
            <v>PALACIOS SALTO</v>
          </cell>
          <cell r="D439" t="str">
            <v>ROSA MARIA</v>
          </cell>
          <cell r="E439">
            <v>23849</v>
          </cell>
          <cell r="F439">
            <v>679810428</v>
          </cell>
          <cell r="G439" t="str">
            <v>SAN SEBASTIÁN, 33</v>
          </cell>
          <cell r="H439">
            <v>2005</v>
          </cell>
          <cell r="I439" t="str">
            <v>ALBACETE</v>
          </cell>
          <cell r="J439" t="str">
            <v>ALBACETE</v>
          </cell>
          <cell r="K439" t="str">
            <v>palacios_rosa@hotmail.com</v>
          </cell>
        </row>
        <row r="440">
          <cell r="B440" t="str">
            <v>53143526W</v>
          </cell>
          <cell r="C440" t="str">
            <v>RODRÍGUEZ RUIZ</v>
          </cell>
          <cell r="D440" t="str">
            <v>JOSÉ</v>
          </cell>
          <cell r="E440">
            <v>28863</v>
          </cell>
          <cell r="F440">
            <v>649601755</v>
          </cell>
          <cell r="G440" t="str">
            <v>CABA, Nº 13, 3º IZQ</v>
          </cell>
          <cell r="H440">
            <v>2001</v>
          </cell>
          <cell r="I440" t="str">
            <v>ALBACETE</v>
          </cell>
          <cell r="J440" t="str">
            <v>ALBACETE</v>
          </cell>
          <cell r="K440" t="str">
            <v>joserr@um.es</v>
          </cell>
        </row>
        <row r="441">
          <cell r="B441" t="str">
            <v>07551119N</v>
          </cell>
          <cell r="C441" t="str">
            <v>SIMÓN SAEZ</v>
          </cell>
          <cell r="D441" t="str">
            <v>ENCARNA</v>
          </cell>
          <cell r="E441">
            <v>25114</v>
          </cell>
          <cell r="F441">
            <v>669189184</v>
          </cell>
          <cell r="G441" t="str">
            <v>Avd. Ramón Menéndez Pidal 10B</v>
          </cell>
          <cell r="H441">
            <v>2005</v>
          </cell>
          <cell r="I441" t="str">
            <v>ALBACETE</v>
          </cell>
          <cell r="J441" t="str">
            <v>ALBACETE</v>
          </cell>
          <cell r="K441" t="str">
            <v>encar.simon@gmail.com</v>
          </cell>
        </row>
        <row r="442">
          <cell r="B442" t="str">
            <v>05392790B</v>
          </cell>
          <cell r="C442" t="str">
            <v>HUEDO MARTINEZ</v>
          </cell>
          <cell r="D442" t="str">
            <v>ANTONIO MANUEL</v>
          </cell>
          <cell r="E442">
            <v>23377</v>
          </cell>
          <cell r="F442">
            <v>676493199</v>
          </cell>
          <cell r="G442" t="str">
            <v>ISAAC PERAL, 23</v>
          </cell>
          <cell r="H442">
            <v>2630</v>
          </cell>
          <cell r="I442" t="str">
            <v>LA RODA</v>
          </cell>
          <cell r="J442" t="str">
            <v>ALBACETE</v>
          </cell>
          <cell r="K442" t="str">
            <v>antonio.huedo@seur.net</v>
          </cell>
        </row>
        <row r="443">
          <cell r="B443" t="str">
            <v>48151000V</v>
          </cell>
          <cell r="C443" t="str">
            <v>AMEZCUA SANCHEA</v>
          </cell>
          <cell r="D443" t="str">
            <v>ANTONIO</v>
          </cell>
          <cell r="E443">
            <v>36794</v>
          </cell>
          <cell r="F443">
            <v>663388642</v>
          </cell>
          <cell r="G443" t="str">
            <v>Literatura, 30</v>
          </cell>
          <cell r="H443">
            <v>2006</v>
          </cell>
          <cell r="I443" t="str">
            <v>ALBACETE</v>
          </cell>
          <cell r="J443" t="str">
            <v>ALBACETE</v>
          </cell>
          <cell r="K443" t="str">
            <v>fgarijo62@gmail.com</v>
          </cell>
        </row>
        <row r="444">
          <cell r="B444" t="str">
            <v>07538948P</v>
          </cell>
          <cell r="C444" t="str">
            <v>GARCÍA BUENO</v>
          </cell>
          <cell r="D444" t="str">
            <v>ARTURO</v>
          </cell>
          <cell r="E444">
            <v>25079</v>
          </cell>
          <cell r="F444">
            <v>605969743</v>
          </cell>
          <cell r="G444" t="str">
            <v>Paseo de las Huertas nª 2  3ªG</v>
          </cell>
          <cell r="H444">
            <v>2640</v>
          </cell>
          <cell r="I444" t="str">
            <v>ALMANSA</v>
          </cell>
          <cell r="J444" t="str">
            <v>ALBACETE</v>
          </cell>
          <cell r="K444" t="str">
            <v>argarbu@yahoo.es</v>
          </cell>
        </row>
        <row r="445">
          <cell r="B445" t="str">
            <v>07549684A</v>
          </cell>
          <cell r="C445" t="str">
            <v>RODRIGUEZ PICAZO</v>
          </cell>
          <cell r="D445" t="str">
            <v>ÁNGEL LUIS</v>
          </cell>
          <cell r="E445">
            <v>25031</v>
          </cell>
          <cell r="F445">
            <v>627541992</v>
          </cell>
          <cell r="G445" t="str">
            <v>IGNACIO MONTURIOL, 12A 1ºC</v>
          </cell>
          <cell r="H445">
            <v>2005</v>
          </cell>
          <cell r="I445" t="str">
            <v>ALBACETE</v>
          </cell>
          <cell r="J445" t="str">
            <v>ALBACETE</v>
          </cell>
          <cell r="K445" t="str">
            <v>ramonaalba12@hotmail.com</v>
          </cell>
        </row>
        <row r="446">
          <cell r="B446" t="str">
            <v>07539654R</v>
          </cell>
          <cell r="C446" t="str">
            <v>GARCÍA GARCÍA</v>
          </cell>
          <cell r="D446" t="str">
            <v>GREGORIO</v>
          </cell>
          <cell r="E446">
            <v>24509</v>
          </cell>
          <cell r="F446">
            <v>678552808</v>
          </cell>
          <cell r="G446" t="str">
            <v>MIGUEL LOPEZ DE LEGAZPI, 16 1ºG</v>
          </cell>
          <cell r="H446">
            <v>2005</v>
          </cell>
          <cell r="I446" t="str">
            <v>ALBACETE</v>
          </cell>
          <cell r="J446" t="str">
            <v>ALBACETE</v>
          </cell>
          <cell r="K446" t="str">
            <v>manchego_ab@hotmail.com</v>
          </cell>
        </row>
        <row r="447">
          <cell r="B447" t="str">
            <v>47069924Z</v>
          </cell>
          <cell r="C447" t="str">
            <v xml:space="preserve">IBÁÑEZ FERNÁNDEZ </v>
          </cell>
          <cell r="D447" t="str">
            <v>PILAR</v>
          </cell>
          <cell r="E447">
            <v>29875</v>
          </cell>
          <cell r="F447">
            <v>670586485</v>
          </cell>
          <cell r="G447" t="str">
            <v>Dr. Placido Gonzalez Duarte, 9</v>
          </cell>
          <cell r="H447">
            <v>2007</v>
          </cell>
          <cell r="I447" t="str">
            <v>ALBACETE</v>
          </cell>
          <cell r="J447" t="str">
            <v>ALBACETE</v>
          </cell>
          <cell r="K447" t="str">
            <v>pilaribanezfernandez@hotmail.com</v>
          </cell>
        </row>
        <row r="448">
          <cell r="B448" t="str">
            <v>47083441A</v>
          </cell>
          <cell r="C448" t="str">
            <v>FERNÁNDEZ SÁNCHEZ</v>
          </cell>
          <cell r="D448" t="str">
            <v>JOSÉ ANTONIO</v>
          </cell>
          <cell r="E448">
            <v>31781</v>
          </cell>
          <cell r="F448">
            <v>679944461</v>
          </cell>
          <cell r="G448" t="str">
            <v>Dr. Placido Gonzalez Duarte, 9</v>
          </cell>
          <cell r="H448">
            <v>207</v>
          </cell>
          <cell r="I448" t="str">
            <v>ALBACETE</v>
          </cell>
          <cell r="J448" t="str">
            <v>ALBACETE</v>
          </cell>
          <cell r="K448" t="str">
            <v>josevistar@hotmail.com</v>
          </cell>
        </row>
        <row r="449">
          <cell r="B449" t="str">
            <v>26472979W</v>
          </cell>
          <cell r="C449" t="str">
            <v xml:space="preserve">GARCÍA TORRES </v>
          </cell>
          <cell r="D449" t="str">
            <v>FELICIANA</v>
          </cell>
          <cell r="E449">
            <v>25170</v>
          </cell>
          <cell r="F449">
            <v>610712410</v>
          </cell>
          <cell r="G449" t="str">
            <v>Calle Arboleda,30 1D</v>
          </cell>
          <cell r="H449">
            <v>2006</v>
          </cell>
          <cell r="I449" t="str">
            <v>ALBACETE</v>
          </cell>
          <cell r="J449" t="str">
            <v>ALBACETE</v>
          </cell>
          <cell r="K449" t="str">
            <v>gmagazelle@hotmail.com</v>
          </cell>
        </row>
        <row r="450">
          <cell r="B450" t="str">
            <v>07552253L</v>
          </cell>
          <cell r="C450" t="str">
            <v>Coronado Torregrosa</v>
          </cell>
          <cell r="D450" t="str">
            <v>Luis Eduardo</v>
          </cell>
          <cell r="E450">
            <v>25293</v>
          </cell>
          <cell r="F450">
            <v>675910779</v>
          </cell>
          <cell r="G450" t="str">
            <v>Av. Julio Carrilero 19. 7°D</v>
          </cell>
          <cell r="H450">
            <v>2005</v>
          </cell>
          <cell r="I450" t="str">
            <v>Albacete</v>
          </cell>
          <cell r="J450" t="str">
            <v>Albacete</v>
          </cell>
          <cell r="K450" t="str">
            <v>yelowhd@hotmail.com</v>
          </cell>
        </row>
        <row r="451">
          <cell r="B451" t="str">
            <v>47069902B</v>
          </cell>
          <cell r="C451" t="str">
            <v>García Molinero</v>
          </cell>
          <cell r="D451" t="str">
            <v>Guillermo </v>
          </cell>
          <cell r="E451">
            <v>29665</v>
          </cell>
          <cell r="F451">
            <v>666610831</v>
          </cell>
          <cell r="G451" t="str">
            <v>C/Óscar Wilde. Nº 3. 3ºA</v>
          </cell>
          <cell r="H451">
            <v>2005</v>
          </cell>
          <cell r="I451" t="str">
            <v>Albacete</v>
          </cell>
          <cell r="J451" t="str">
            <v>Albacete</v>
          </cell>
          <cell r="K451" t="str">
            <v>clari_ab@hotmail.com</v>
          </cell>
        </row>
        <row r="452">
          <cell r="B452" t="str">
            <v>47085069K</v>
          </cell>
          <cell r="C452" t="str">
            <v>Fernández Aguilar</v>
          </cell>
          <cell r="D452" t="str">
            <v>Clara</v>
          </cell>
          <cell r="E452">
            <v>31211</v>
          </cell>
          <cell r="F452">
            <v>666610831</v>
          </cell>
          <cell r="G452" t="str">
            <v>C/Óscar Wilde. Nº 3. 3ºA</v>
          </cell>
          <cell r="H452">
            <v>2005</v>
          </cell>
          <cell r="I452" t="str">
            <v>Albacete</v>
          </cell>
          <cell r="J452" t="str">
            <v>Albacete</v>
          </cell>
          <cell r="K452" t="str">
            <v>clari_ab@hotmail.com</v>
          </cell>
        </row>
        <row r="453">
          <cell r="B453" t="str">
            <v>05165359L</v>
          </cell>
          <cell r="C453" t="str">
            <v>ALARCON HERREROS</v>
          </cell>
          <cell r="D453" t="str">
            <v>PEDRO</v>
          </cell>
          <cell r="E453">
            <v>23294</v>
          </cell>
          <cell r="F453">
            <v>616361696</v>
          </cell>
          <cell r="G453" t="str">
            <v>C/JOAQUIN QUIJADA 33 3A</v>
          </cell>
          <cell r="H453">
            <v>2004</v>
          </cell>
          <cell r="I453" t="str">
            <v>Albacete</v>
          </cell>
          <cell r="J453" t="str">
            <v>Albacete</v>
          </cell>
          <cell r="K453" t="str">
            <v>perialar@hotmail.com</v>
          </cell>
        </row>
        <row r="454">
          <cell r="B454" t="str">
            <v>07559061L</v>
          </cell>
          <cell r="C454" t="str">
            <v>ALARCON HERREROS</v>
          </cell>
          <cell r="D454" t="str">
            <v>ANDRES</v>
          </cell>
          <cell r="E454">
            <v>25771</v>
          </cell>
          <cell r="F454">
            <v>669511474</v>
          </cell>
          <cell r="G454" t="str">
            <v>C/CARRETERA VALENCIA 11 3H</v>
          </cell>
          <cell r="H454">
            <v>2006</v>
          </cell>
          <cell r="I454" t="str">
            <v>Albacete</v>
          </cell>
          <cell r="J454" t="str">
            <v>Albacete</v>
          </cell>
          <cell r="K454" t="str">
            <v>perialar@hotmail.com</v>
          </cell>
        </row>
        <row r="455">
          <cell r="B455" t="str">
            <v>75102305Z</v>
          </cell>
          <cell r="C455" t="str">
            <v>Bautista Girona</v>
          </cell>
          <cell r="D455" t="str">
            <v>Ana Belén</v>
          </cell>
          <cell r="E455">
            <v>29755</v>
          </cell>
          <cell r="F455">
            <v>626777945</v>
          </cell>
          <cell r="G455" t="str">
            <v>C/ Pedro Coca, 34 - 3º A</v>
          </cell>
          <cell r="H455">
            <v>2003</v>
          </cell>
          <cell r="I455" t="str">
            <v>Albacete</v>
          </cell>
          <cell r="J455" t="str">
            <v>Albacete</v>
          </cell>
          <cell r="K455" t="str">
            <v>anab.bautistagirona@gmail.com</v>
          </cell>
        </row>
        <row r="456">
          <cell r="B456" t="str">
            <v>47053594X</v>
          </cell>
          <cell r="C456" t="str">
            <v>ESCRIBANO ALARCON</v>
          </cell>
          <cell r="D456" t="str">
            <v>MARIA EDILA</v>
          </cell>
          <cell r="E456">
            <v>28845</v>
          </cell>
          <cell r="F456">
            <v>656304989</v>
          </cell>
          <cell r="G456" t="str">
            <v>calle girasoles, 5</v>
          </cell>
          <cell r="H456">
            <v>16220</v>
          </cell>
          <cell r="I456" t="str">
            <v>Quintanar del rey</v>
          </cell>
          <cell r="J456" t="str">
            <v>Cuenca</v>
          </cell>
          <cell r="K456" t="str">
            <v>meea.da.os@gmail.com</v>
          </cell>
        </row>
        <row r="457">
          <cell r="B457" t="str">
            <v>70514833F</v>
          </cell>
          <cell r="C457" t="str">
            <v>ALARCON PRIETO</v>
          </cell>
          <cell r="D457" t="str">
            <v>CONCEPCION</v>
          </cell>
          <cell r="E457">
            <v>25325</v>
          </cell>
          <cell r="F457">
            <v>676204581</v>
          </cell>
          <cell r="G457" t="str">
            <v>c/ALMERIA, 4- 2</v>
          </cell>
          <cell r="H457">
            <v>2006</v>
          </cell>
          <cell r="I457" t="str">
            <v>Albacete</v>
          </cell>
          <cell r="J457" t="str">
            <v>Albacete</v>
          </cell>
          <cell r="K457" t="str">
            <v>apconcep@hotmail.com</v>
          </cell>
        </row>
        <row r="458">
          <cell r="B458" t="str">
            <v>44378025P</v>
          </cell>
          <cell r="C458" t="str">
            <v>MATEA MARTINEZ </v>
          </cell>
          <cell r="D458" t="str">
            <v> JUAN MIGUEL</v>
          </cell>
          <cell r="E458">
            <v>26716</v>
          </cell>
          <cell r="F458">
            <v>625397498</v>
          </cell>
          <cell r="G458" t="str">
            <v>c/ALMERIA, 4- 2</v>
          </cell>
          <cell r="H458">
            <v>2006</v>
          </cell>
          <cell r="I458" t="str">
            <v>Albacete</v>
          </cell>
          <cell r="J458" t="str">
            <v>Albacete</v>
          </cell>
          <cell r="K458" t="str">
            <v>juanmi.matea@gmail.com</v>
          </cell>
        </row>
        <row r="459">
          <cell r="B459" t="str">
            <v>05198386H</v>
          </cell>
          <cell r="C459" t="str">
            <v>JIMENEZ VALERO</v>
          </cell>
          <cell r="D459" t="str">
            <v>ANTONIO</v>
          </cell>
          <cell r="E459">
            <v>25371</v>
          </cell>
          <cell r="F459">
            <v>689797461</v>
          </cell>
          <cell r="G459" t="str">
            <v>c/santiago rusiñol, 56</v>
          </cell>
          <cell r="H459">
            <v>2005</v>
          </cell>
          <cell r="I459" t="str">
            <v>Albacete</v>
          </cell>
          <cell r="J459" t="str">
            <v>Albacete</v>
          </cell>
          <cell r="K459" t="str">
            <v>bobialba.s.l@hotmail.com</v>
          </cell>
        </row>
        <row r="460">
          <cell r="B460" t="str">
            <v>52755682F</v>
          </cell>
          <cell r="C460" t="str">
            <v>GARCIA RODRIGUEZ</v>
          </cell>
          <cell r="D460" t="str">
            <v>JAVIER</v>
          </cell>
          <cell r="E460">
            <v>25757</v>
          </cell>
          <cell r="G460" t="str">
            <v>Calle Goya 22,3 B</v>
          </cell>
          <cell r="H460">
            <v>2400</v>
          </cell>
          <cell r="I460" t="str">
            <v>HELLIN</v>
          </cell>
          <cell r="J460" t="str">
            <v>Albacete</v>
          </cell>
          <cell r="K460" t="str">
            <v>jgrodriguez@geacam.com</v>
          </cell>
        </row>
        <row r="461">
          <cell r="B461" t="str">
            <v>05192699A</v>
          </cell>
          <cell r="C461" t="str">
            <v>LOPEZ LORENZO</v>
          </cell>
          <cell r="D461" t="str">
            <v>MARIA JOSE</v>
          </cell>
          <cell r="E461">
            <v>23625</v>
          </cell>
          <cell r="F461">
            <v>678917745</v>
          </cell>
          <cell r="G461" t="str">
            <v>ROSARIO, 77 - 2º B</v>
          </cell>
          <cell r="H461">
            <v>2003</v>
          </cell>
          <cell r="I461" t="str">
            <v>ALBACETE</v>
          </cell>
          <cell r="J461" t="str">
            <v>ALBACETE</v>
          </cell>
          <cell r="K461" t="str">
            <v>mariajose.lopez@uclm.es</v>
          </cell>
        </row>
        <row r="462">
          <cell r="B462" t="str">
            <v>07541277Z</v>
          </cell>
          <cell r="C462" t="str">
            <v>NAVARRO MONSALVE</v>
          </cell>
          <cell r="D462" t="str">
            <v>MARIA LLANOS</v>
          </cell>
          <cell r="E462">
            <v>26107</v>
          </cell>
          <cell r="F462">
            <v>659240488</v>
          </cell>
          <cell r="G462" t="str">
            <v>BLASCO IBAÑEZ 16, 3 D</v>
          </cell>
          <cell r="H462">
            <v>2004</v>
          </cell>
          <cell r="I462" t="str">
            <v>ALBACETE</v>
          </cell>
          <cell r="J462" t="str">
            <v>ALBACETE</v>
          </cell>
          <cell r="K462" t="str">
            <v>llokia38@gmail.com</v>
          </cell>
        </row>
        <row r="463">
          <cell r="B463" t="str">
            <v>09806863P</v>
          </cell>
          <cell r="C463" t="str">
            <v>GONZÁLEZ PÉREZ</v>
          </cell>
          <cell r="D463" t="str">
            <v>MANUEL ÁNGEL</v>
          </cell>
          <cell r="E463">
            <v>26841</v>
          </cell>
          <cell r="F463">
            <v>647563743</v>
          </cell>
          <cell r="G463" t="str">
            <v>Ciudad Real, Nº3, 7ºA</v>
          </cell>
          <cell r="H463">
            <v>2002</v>
          </cell>
          <cell r="I463" t="str">
            <v>ALBACETE</v>
          </cell>
          <cell r="J463" t="str">
            <v>ALBACETE</v>
          </cell>
          <cell r="K463" t="str">
            <v>manugon13@yahoo.es</v>
          </cell>
        </row>
        <row r="464">
          <cell r="B464" t="str">
            <v>07553018W</v>
          </cell>
          <cell r="C464" t="str">
            <v>SARRIÓN CERRO</v>
          </cell>
          <cell r="D464" t="str">
            <v>VICTOR MANUEL</v>
          </cell>
          <cell r="E464">
            <v>26880</v>
          </cell>
          <cell r="F464">
            <v>646567231</v>
          </cell>
          <cell r="G464" t="str">
            <v>PADRE ROMANO, 44</v>
          </cell>
          <cell r="H464">
            <v>2002</v>
          </cell>
          <cell r="I464" t="str">
            <v>ALBACETE</v>
          </cell>
          <cell r="J464" t="str">
            <v>ALBACETE</v>
          </cell>
          <cell r="K464" t="str">
            <v>usachandal@yahoo.es</v>
          </cell>
        </row>
        <row r="465">
          <cell r="B465" t="str">
            <v>47069924X</v>
          </cell>
          <cell r="C465" t="str">
            <v>IBÁÑEZ FERNÁNDEZ</v>
          </cell>
          <cell r="D465" t="str">
            <v>PILAR</v>
          </cell>
          <cell r="E465">
            <v>29875</v>
          </cell>
          <cell r="F465">
            <v>670586485</v>
          </cell>
          <cell r="G465" t="str">
            <v>Dr. Placido Gonzalez Duarte, 9</v>
          </cell>
          <cell r="H465">
            <v>2007</v>
          </cell>
          <cell r="I465" t="str">
            <v>ALBACETE</v>
          </cell>
          <cell r="J465" t="str">
            <v>ALBACETE</v>
          </cell>
          <cell r="K465" t="str">
            <v>pilaribanezfernandez@hotmail.com</v>
          </cell>
        </row>
        <row r="466">
          <cell r="B466" t="str">
            <v>05141779Z</v>
          </cell>
          <cell r="C466" t="str">
            <v>ELBAL MORENO</v>
          </cell>
          <cell r="D466" t="str">
            <v>JESÚS</v>
          </cell>
          <cell r="E466">
            <v>25243</v>
          </cell>
          <cell r="F466">
            <v>655305692</v>
          </cell>
          <cell r="G466" t="str">
            <v>Paseo Circunvalación, 78 2ºJ</v>
          </cell>
          <cell r="H466">
            <v>2006</v>
          </cell>
          <cell r="I466" t="str">
            <v>ALBACETE</v>
          </cell>
          <cell r="J466" t="str">
            <v>ALBACETE</v>
          </cell>
          <cell r="K466" t="str">
            <v>jesus.elbal@uclm.es</v>
          </cell>
        </row>
        <row r="467">
          <cell r="B467" t="str">
            <v>44389434D</v>
          </cell>
          <cell r="C467" t="str">
            <v>DELICADO MARTINEZ</v>
          </cell>
          <cell r="D467" t="str">
            <v>ISABEL</v>
          </cell>
          <cell r="E467">
            <v>27449</v>
          </cell>
          <cell r="F467">
            <v>655023532</v>
          </cell>
          <cell r="G467" t="str">
            <v>Paseo Circunvalación, 78 2ºJ</v>
          </cell>
          <cell r="H467">
            <v>2006</v>
          </cell>
          <cell r="I467" t="str">
            <v>ALBACETE</v>
          </cell>
          <cell r="J467" t="str">
            <v>ALBACETE</v>
          </cell>
          <cell r="K467" t="str">
            <v>isacardelmar@yahoo.es</v>
          </cell>
        </row>
        <row r="468">
          <cell r="B468" t="str">
            <v>05154762w</v>
          </cell>
          <cell r="C468" t="str">
            <v>Medrano Quiñones</v>
          </cell>
          <cell r="D468" t="str">
            <v>Antonia</v>
          </cell>
          <cell r="E468">
            <v>22152</v>
          </cell>
          <cell r="F468">
            <v>635864203</v>
          </cell>
          <cell r="G468" t="str">
            <v>Avda del Arte</v>
          </cell>
          <cell r="H468">
            <v>2006</v>
          </cell>
          <cell r="I468" t="str">
            <v>Albacete</v>
          </cell>
          <cell r="J468" t="str">
            <v>Albacete</v>
          </cell>
          <cell r="K468" t="str">
            <v>flas.plis@gemail.com</v>
          </cell>
        </row>
        <row r="469">
          <cell r="B469" t="str">
            <v>51134944x</v>
          </cell>
          <cell r="C469" t="str">
            <v>Medrano Quiñones</v>
          </cell>
          <cell r="D469" t="str">
            <v>Juani</v>
          </cell>
          <cell r="E469">
            <v>20583</v>
          </cell>
          <cell r="F469">
            <v>671078891</v>
          </cell>
          <cell r="G469" t="str">
            <v>Pérez Galdos, 60 - 2ª</v>
          </cell>
          <cell r="H469">
            <v>2006</v>
          </cell>
          <cell r="I469" t="str">
            <v>ALBACETE</v>
          </cell>
          <cell r="J469" t="str">
            <v>ALBACETE</v>
          </cell>
          <cell r="K469" t="str">
            <v>josope56@hotmail.com</v>
          </cell>
        </row>
        <row r="470">
          <cell r="B470" t="str">
            <v>05169845C</v>
          </cell>
          <cell r="C470" t="str">
            <v>GÓMEZ CAMBRES</v>
          </cell>
          <cell r="D470" t="str">
            <v>SOLEDAD</v>
          </cell>
          <cell r="E470">
            <v>24910</v>
          </cell>
          <cell r="F470">
            <v>679935901</v>
          </cell>
          <cell r="G470" t="str">
            <v>plaza altozano, n. 9 (6 A)</v>
          </cell>
          <cell r="H470">
            <v>2001</v>
          </cell>
          <cell r="I470" t="str">
            <v>ALBACETE</v>
          </cell>
          <cell r="J470" t="str">
            <v>ALBACETE</v>
          </cell>
          <cell r="K470" t="str">
            <v>sonsolecarpena@hotmail.com</v>
          </cell>
        </row>
        <row r="471">
          <cell r="B471" t="str">
            <v>05149055E</v>
          </cell>
          <cell r="C471" t="str">
            <v>López Soria</v>
          </cell>
          <cell r="D471" t="str">
            <v>Laureano</v>
          </cell>
          <cell r="E471">
            <v>22651</v>
          </cell>
          <cell r="F471">
            <v>650887200</v>
          </cell>
          <cell r="G471" t="str">
            <v>C/José Zorrila, 6, 1D</v>
          </cell>
          <cell r="H471">
            <v>2002</v>
          </cell>
          <cell r="I471" t="str">
            <v>Albacete</v>
          </cell>
          <cell r="J471" t="str">
            <v>Albacete</v>
          </cell>
          <cell r="K471" t="str">
            <v>adoracion-martinez@hotmail.com</v>
          </cell>
        </row>
        <row r="472">
          <cell r="B472" t="str">
            <v>05150699X</v>
          </cell>
          <cell r="C472" t="str">
            <v>Martínez Atienzar</v>
          </cell>
          <cell r="D472" t="str">
            <v>Adoración</v>
          </cell>
          <cell r="E472">
            <v>22154</v>
          </cell>
          <cell r="F472">
            <v>650887200</v>
          </cell>
          <cell r="G472" t="str">
            <v>C/José Zorrila, 6, 1D</v>
          </cell>
          <cell r="H472">
            <v>2002</v>
          </cell>
          <cell r="I472" t="str">
            <v>Albacete</v>
          </cell>
          <cell r="J472" t="str">
            <v>Albacete</v>
          </cell>
          <cell r="K472" t="str">
            <v>adoracion-martinez@hotmail.com</v>
          </cell>
        </row>
        <row r="473">
          <cell r="B473" t="str">
            <v>26036090K</v>
          </cell>
          <cell r="C473" t="str">
            <v>GONZALEZ MARIN</v>
          </cell>
          <cell r="D473" t="str">
            <v>PEDRO JAVIER</v>
          </cell>
          <cell r="E473">
            <v>28043</v>
          </cell>
          <cell r="F473">
            <v>626537962</v>
          </cell>
          <cell r="G473" t="str">
            <v>PLAZA DE LA CONSTITUCION, Nº 2</v>
          </cell>
          <cell r="H473">
            <v>2696</v>
          </cell>
          <cell r="I473" t="str">
            <v>HOYA GONZALO</v>
          </cell>
          <cell r="J473" t="str">
            <v>ALBACETE</v>
          </cell>
          <cell r="K473" t="str">
            <v>nazarii@hotmail.com</v>
          </cell>
        </row>
        <row r="474">
          <cell r="B474" t="str">
            <v>74508364v</v>
          </cell>
          <cell r="C474" t="str">
            <v>Rubio losa</v>
          </cell>
          <cell r="D474" t="str">
            <v>caridad</v>
          </cell>
          <cell r="E474">
            <v>26060</v>
          </cell>
          <cell r="F474">
            <v>626567856</v>
          </cell>
          <cell r="G474" t="str">
            <v>Plaza puente de madera n1 3 d</v>
          </cell>
          <cell r="H474">
            <v>2008</v>
          </cell>
          <cell r="I474" t="str">
            <v>ALBACETE</v>
          </cell>
          <cell r="J474" t="str">
            <v>ALBACETE</v>
          </cell>
          <cell r="K474" t="str">
            <v>Carymovil@gmail.com</v>
          </cell>
        </row>
        <row r="475">
          <cell r="B475" t="str">
            <v>07557917W</v>
          </cell>
          <cell r="C475" t="str">
            <v>ROSA NIETO</v>
          </cell>
          <cell r="D475" t="str">
            <v>Mª ÁNGELES</v>
          </cell>
          <cell r="E475">
            <v>25999</v>
          </cell>
          <cell r="F475">
            <v>687579580</v>
          </cell>
          <cell r="G475" t="str">
            <v>PÉREZ GALDÓS 48 1ºC</v>
          </cell>
          <cell r="H475">
            <v>2004</v>
          </cell>
          <cell r="I475" t="str">
            <v>Albacete</v>
          </cell>
          <cell r="J475" t="str">
            <v>Albacete</v>
          </cell>
          <cell r="K475" t="str">
            <v>sararosa2006@hotmail.com</v>
          </cell>
        </row>
        <row r="476">
          <cell r="B476" t="str">
            <v>07558436S</v>
          </cell>
          <cell r="C476" t="str">
            <v>ROSA NIETO</v>
          </cell>
          <cell r="D476" t="str">
            <v>FRANCISCO JESUS</v>
          </cell>
          <cell r="E476">
            <v>26403</v>
          </cell>
          <cell r="F476">
            <v>669969326</v>
          </cell>
          <cell r="G476" t="str">
            <v>PÉREZ GALDÓS 48 1ºC</v>
          </cell>
          <cell r="H476">
            <v>2004</v>
          </cell>
          <cell r="I476" t="str">
            <v>Albacete</v>
          </cell>
          <cell r="J476" t="str">
            <v>Albacete</v>
          </cell>
          <cell r="K476" t="str">
            <v>f.rosanieto41@gmail.com</v>
          </cell>
        </row>
      </sheetData>
      <sheetData sheetId="12">
        <row r="1">
          <cell r="A1" t="str">
            <v>07557634H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4:S64" totalsRowShown="0" headerRowDxfId="29" dataDxfId="28">
  <tableColumns count="19">
    <tableColumn id="1" name="NUM." dataDxfId="27"/>
    <tableColumn id="2" name="D.N.I _x000a_00000000A" dataDxfId="26"/>
    <tableColumn id="19" name="Admitido" dataDxfId="25">
      <calculatedColumnFormula>IF(B5="","-",IF(ISERROR(B5=VLOOKUP(B5,No_Admitidos!A$1:A$10,1,0)),"Admitido","NO ADMITIDO"))</calculatedColumnFormula>
    </tableColumn>
    <tableColumn id="3" name="Apellidos" dataDxfId="9">
      <calculatedColumnFormula>IF(B5="","-",IF(ISERROR(B5=VLOOKUP(B5,ListadoParticipantes!B$3:B$599,1,0)),"NUEVO INTRODUCIR DATOS",VLOOKUP(B5,ListadoParticipantes!B$3:K$599,2,0)))</calculatedColumnFormula>
    </tableColumn>
    <tableColumn id="14" name="Nombre" dataDxfId="8">
      <calculatedColumnFormula>IF(B5="","-",IF(ISERROR(B5=VLOOKUP(B5,ListadoParticipantes!B$3:B$599,1,0)),"DATOS",VLOOKUP(B5,ListadoParticipantes!B$3:K$599,3,0)))</calculatedColumnFormula>
    </tableColumn>
    <tableColumn id="15" name="FECHA_x000a_ NACIMIENTO" dataDxfId="7">
      <calculatedColumnFormula>IF(B5="","-",IF(ISERROR(B5=VLOOKUP(B5,ListadoParticipantes!B$3:B$599,1,0)),"DATOS",VLOOKUP(B5,ListadoParticipantes!B$3:K$599,4,0)))</calculatedColumnFormula>
    </tableColumn>
    <tableColumn id="4" name="Movil" dataDxfId="6">
      <calculatedColumnFormula>IF(B5="","-",IF(ISERROR(B5=VLOOKUP(B5,ListadoParticipantes!B$3:B$599,1,0)),"DATOS",VLOOKUP(B5,ListadoParticipantes!B$3:K$599,5,0)))</calculatedColumnFormula>
    </tableColumn>
    <tableColumn id="5" name="TIPO SOCIO" dataDxfId="5">
      <calculatedColumnFormula>IF(B5="","-",IF(ISERROR(B5=VLOOKUP(B5,Socios_Numero!B$2:B$74,1,0)),"SOCIO PARTICIPANTE","SOCIO NUMERO"))</calculatedColumnFormula>
    </tableColumn>
    <tableColumn id="6" name="LICENCIA" dataDxfId="24"/>
    <tableColumn id="18" name="Calculo" dataDxfId="23">
      <calculatedColumnFormula>IF(AND(H5="SOCIO NUMERO",I5="SI"),Proyecto_Actividad!$G$14,IF(AND(H5="SOCIO NUMERO",I5="NO"),Proyecto_Actividad!$H$14,IF(AND(H5="SOCIO PARTICIPANTE",I5="SI"),Proyecto_Actividad!$I$14,IF(AND(H5="SOCIO PARTICIPANTE",I5="NO"),Proyecto_Actividad!$J$14,"-"))))</calculatedColumnFormula>
    </tableColumn>
    <tableColumn id="17" name="FAMILIA_x000a_DIRECTA" dataDxfId="22"/>
    <tableColumn id="7" name="IMPORTE" dataDxfId="21">
      <calculatedColumnFormula>IF(K5="SI",Proyecto_Actividad!$G$14,J5)</calculatedColumnFormula>
    </tableColumn>
    <tableColumn id="8" name="INGRESADO" dataDxfId="20"/>
    <tableColumn id="9" name="DIRECCIÓN" dataDxfId="4">
      <calculatedColumnFormula>IF(B5="","-",IF(ISERROR(B5=VLOOKUP(B5,ListadoParticipantes!B$3:B$599,1,0)),"DATOS",VLOOKUP(B5,ListadoParticipantes!B$3:K$599,6,0)))</calculatedColumnFormula>
    </tableColumn>
    <tableColumn id="10" name="CODIGO_x000a_POSTAL" dataDxfId="3">
      <calculatedColumnFormula>IF(B5="","-",IF(ISERROR(B5=VLOOKUP(B5,ListadoParticipantes!B$3:B$599,1,0)),"DATOS",VLOOKUP(B5,ListadoParticipantes!B$3:K$599,7,0)))</calculatedColumnFormula>
    </tableColumn>
    <tableColumn id="11" name="POBLACIÓN" dataDxfId="2">
      <calculatedColumnFormula>IF(B5="","-",IF(ISERROR(B5=VLOOKUP(B5,ListadoParticipantes!B$3:B$599,1,0)),"DATOS",VLOOKUP(B5,ListadoParticipantes!B$3:K$599,8,0)))</calculatedColumnFormula>
    </tableColumn>
    <tableColumn id="16" name="PROVINCIA" dataDxfId="1">
      <calculatedColumnFormula>IF(B5="","-",IF(ISERROR(B5=VLOOKUP(B5,ListadoParticipantes!B$3:B$599,1,0)),"DATOS",VLOOKUP(B5,ListadoParticipantes!B$3:K$599,9,0)))</calculatedColumnFormula>
    </tableColumn>
    <tableColumn id="13" name="E-MAIL" dataDxfId="0">
      <calculatedColumnFormula>IF(B5="","-",IF(ISERROR(B5=VLOOKUP(B5,ListadoParticipantes!B$3:B$599,1,0)),"DATOS",VLOOKUP(B5,ListadoParticipantes!B$3:K$599,10,0)))</calculatedColumnFormula>
    </tableColumn>
    <tableColumn id="12" name="OBSERVACIONES" dataDxfId="1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roparalelo@hotmail.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elisaaa_@hotmail.com" TargetMode="External"/><Relationship Id="rId1" Type="http://schemas.openxmlformats.org/officeDocument/2006/relationships/hyperlink" Target="mailto:elisaaa_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B1" zoomScale="80" zoomScaleNormal="80" workbookViewId="0">
      <selection activeCell="B1" sqref="B1"/>
    </sheetView>
  </sheetViews>
  <sheetFormatPr baseColWidth="10" defaultRowHeight="14.4" x14ac:dyDescent="0.3"/>
  <sheetData>
    <row r="1" spans="1:13" x14ac:dyDescent="0.3">
      <c r="A1" s="160" t="s">
        <v>847</v>
      </c>
      <c r="B1" t="s">
        <v>852</v>
      </c>
      <c r="D1" s="160" t="s">
        <v>848</v>
      </c>
      <c r="E1" s="160"/>
      <c r="F1" s="160"/>
      <c r="G1" s="160" t="s">
        <v>849</v>
      </c>
      <c r="H1" s="160"/>
      <c r="I1" s="160"/>
      <c r="J1" s="160"/>
      <c r="K1" s="160"/>
    </row>
    <row r="3" spans="1:13" x14ac:dyDescent="0.3">
      <c r="A3" s="159" t="s">
        <v>850</v>
      </c>
      <c r="B3" s="158" t="s">
        <v>871</v>
      </c>
      <c r="C3" s="158"/>
      <c r="D3" s="158"/>
      <c r="E3" s="158"/>
      <c r="F3" s="158"/>
      <c r="G3" s="158"/>
    </row>
    <row r="4" spans="1:13" x14ac:dyDescent="0.3">
      <c r="A4" t="s">
        <v>851</v>
      </c>
    </row>
    <row r="5" spans="1:13" x14ac:dyDescent="0.3">
      <c r="A5" t="s">
        <v>872</v>
      </c>
    </row>
    <row r="6" spans="1:13" x14ac:dyDescent="0.3">
      <c r="A6" t="s">
        <v>873</v>
      </c>
    </row>
    <row r="8" spans="1:13" x14ac:dyDescent="0.3">
      <c r="A8" s="159" t="s">
        <v>853</v>
      </c>
      <c r="B8" s="158" t="s">
        <v>854</v>
      </c>
      <c r="C8" s="158"/>
      <c r="D8" s="158"/>
      <c r="E8" s="158"/>
      <c r="F8" s="158"/>
      <c r="G8" s="158"/>
    </row>
    <row r="9" spans="1:13" x14ac:dyDescent="0.3">
      <c r="A9" t="s">
        <v>874</v>
      </c>
    </row>
    <row r="10" spans="1:13" x14ac:dyDescent="0.3">
      <c r="A10" t="s">
        <v>875</v>
      </c>
    </row>
    <row r="11" spans="1:13" x14ac:dyDescent="0.3">
      <c r="A11" t="s">
        <v>876</v>
      </c>
    </row>
    <row r="12" spans="1:13" x14ac:dyDescent="0.3">
      <c r="A12" t="s">
        <v>877</v>
      </c>
      <c r="E12" t="s">
        <v>862</v>
      </c>
    </row>
    <row r="13" spans="1:13" x14ac:dyDescent="0.3">
      <c r="E13" t="s">
        <v>863</v>
      </c>
    </row>
    <row r="14" spans="1:13" x14ac:dyDescent="0.3">
      <c r="E14" t="s">
        <v>2004</v>
      </c>
    </row>
    <row r="15" spans="1:13" x14ac:dyDescent="0.3">
      <c r="A15" s="161" t="s">
        <v>878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7" spans="1:13" x14ac:dyDescent="0.3">
      <c r="A17" s="165" t="s">
        <v>51</v>
      </c>
    </row>
    <row r="18" spans="1:13" x14ac:dyDescent="0.3">
      <c r="A18" s="157" t="s">
        <v>879</v>
      </c>
    </row>
    <row r="19" spans="1:13" x14ac:dyDescent="0.3">
      <c r="A19" s="157" t="s">
        <v>880</v>
      </c>
    </row>
    <row r="20" spans="1:13" x14ac:dyDescent="0.3">
      <c r="A20" s="157"/>
    </row>
    <row r="21" spans="1:13" x14ac:dyDescent="0.3">
      <c r="A21" s="162" t="s">
        <v>855</v>
      </c>
    </row>
    <row r="22" spans="1:13" x14ac:dyDescent="0.3">
      <c r="A22" s="157" t="s">
        <v>881</v>
      </c>
    </row>
    <row r="24" spans="1:13" ht="17.399999999999999" x14ac:dyDescent="0.3">
      <c r="A24" s="210" t="s">
        <v>882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</row>
    <row r="25" spans="1:13" ht="15.6" x14ac:dyDescent="0.3">
      <c r="A25" s="167" t="s">
        <v>856</v>
      </c>
    </row>
    <row r="26" spans="1:13" ht="15.6" x14ac:dyDescent="0.3">
      <c r="A26" s="163" t="s">
        <v>883</v>
      </c>
    </row>
    <row r="27" spans="1:13" ht="15.6" x14ac:dyDescent="0.3">
      <c r="A27" s="164" t="s">
        <v>884</v>
      </c>
    </row>
    <row r="29" spans="1:13" ht="15.6" x14ac:dyDescent="0.3">
      <c r="A29" s="167" t="s">
        <v>857</v>
      </c>
    </row>
    <row r="30" spans="1:13" ht="15.6" x14ac:dyDescent="0.3">
      <c r="A30" s="163" t="s">
        <v>858</v>
      </c>
    </row>
    <row r="31" spans="1:13" ht="15.6" x14ac:dyDescent="0.3">
      <c r="A31" s="164" t="s">
        <v>859</v>
      </c>
    </row>
    <row r="32" spans="1:13" x14ac:dyDescent="0.3">
      <c r="A32" t="s">
        <v>885</v>
      </c>
    </row>
    <row r="34" spans="1:11" ht="15.6" x14ac:dyDescent="0.3">
      <c r="A34" s="167" t="s">
        <v>860</v>
      </c>
    </row>
    <row r="35" spans="1:11" ht="15.6" x14ac:dyDescent="0.3">
      <c r="A35" s="163" t="s">
        <v>886</v>
      </c>
    </row>
    <row r="36" spans="1:11" ht="15.6" x14ac:dyDescent="0.3">
      <c r="A36" s="164" t="s">
        <v>861</v>
      </c>
    </row>
    <row r="38" spans="1:11" ht="15.6" x14ac:dyDescent="0.3">
      <c r="A38" s="167" t="s">
        <v>864</v>
      </c>
    </row>
    <row r="39" spans="1:11" ht="15.6" x14ac:dyDescent="0.3">
      <c r="A39" s="163" t="s">
        <v>887</v>
      </c>
    </row>
    <row r="40" spans="1:11" ht="15.6" x14ac:dyDescent="0.3">
      <c r="A40" s="164" t="s">
        <v>865</v>
      </c>
      <c r="K40" t="s">
        <v>866</v>
      </c>
    </row>
    <row r="43" spans="1:11" x14ac:dyDescent="0.3">
      <c r="A43" s="159" t="s">
        <v>867</v>
      </c>
      <c r="B43" s="158" t="s">
        <v>868</v>
      </c>
      <c r="C43" s="158"/>
      <c r="D43" s="158"/>
      <c r="E43" s="158"/>
      <c r="F43" s="158"/>
      <c r="G43" s="158"/>
    </row>
    <row r="44" spans="1:11" x14ac:dyDescent="0.3">
      <c r="A44" t="s">
        <v>869</v>
      </c>
    </row>
    <row r="46" spans="1:11" x14ac:dyDescent="0.3">
      <c r="A46" t="s">
        <v>888</v>
      </c>
    </row>
    <row r="50" spans="1:2" x14ac:dyDescent="0.3">
      <c r="A50" s="160" t="s">
        <v>870</v>
      </c>
      <c r="B50" s="160"/>
    </row>
    <row r="51" spans="1:2" x14ac:dyDescent="0.3">
      <c r="A51" s="166" t="s">
        <v>669</v>
      </c>
    </row>
  </sheetData>
  <sheetProtection password="DFF6" sheet="1" objects="1" scenarios="1"/>
  <mergeCells count="1">
    <mergeCell ref="A24:M24"/>
  </mergeCells>
  <hyperlinks>
    <hyperlink ref="A5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4"/>
  <sheetViews>
    <sheetView topLeftCell="A61" zoomScaleNormal="100" workbookViewId="0">
      <selection activeCell="A74" sqref="A74"/>
    </sheetView>
  </sheetViews>
  <sheetFormatPr baseColWidth="10" defaultRowHeight="14.4" x14ac:dyDescent="0.3"/>
  <cols>
    <col min="2" max="2" width="12.6640625" bestFit="1" customWidth="1"/>
    <col min="3" max="3" width="17.44140625" bestFit="1" customWidth="1"/>
    <col min="4" max="4" width="13.6640625" bestFit="1" customWidth="1"/>
    <col min="5" max="5" width="10.5546875" style="148" bestFit="1" customWidth="1"/>
    <col min="6" max="6" width="10" bestFit="1" customWidth="1"/>
    <col min="7" max="7" width="27.77734375" bestFit="1" customWidth="1"/>
    <col min="8" max="8" width="12.109375" bestFit="1" customWidth="1"/>
    <col min="9" max="9" width="14.21875" bestFit="1" customWidth="1"/>
    <col min="10" max="10" width="14.21875" customWidth="1"/>
    <col min="11" max="11" width="32.33203125" bestFit="1" customWidth="1"/>
    <col min="16" max="16" width="15.33203125" bestFit="1" customWidth="1"/>
  </cols>
  <sheetData>
    <row r="2" spans="1:16" x14ac:dyDescent="0.3">
      <c r="A2" s="101" t="s">
        <v>88</v>
      </c>
      <c r="B2" s="101" t="s">
        <v>87</v>
      </c>
      <c r="C2" s="101" t="s">
        <v>90</v>
      </c>
      <c r="D2" s="101" t="s">
        <v>89</v>
      </c>
      <c r="E2" s="101" t="s">
        <v>716</v>
      </c>
      <c r="F2" s="101" t="s">
        <v>715</v>
      </c>
      <c r="G2" s="101" t="s">
        <v>711</v>
      </c>
      <c r="H2" s="101" t="s">
        <v>712</v>
      </c>
      <c r="I2" s="101" t="s">
        <v>713</v>
      </c>
      <c r="J2" s="101" t="s">
        <v>842</v>
      </c>
      <c r="K2" s="101" t="s">
        <v>714</v>
      </c>
      <c r="N2" s="101" t="s">
        <v>717</v>
      </c>
      <c r="O2" s="101" t="s">
        <v>718</v>
      </c>
      <c r="P2" s="101" t="s">
        <v>719</v>
      </c>
    </row>
    <row r="3" spans="1:16" x14ac:dyDescent="0.3">
      <c r="A3" s="95">
        <v>1</v>
      </c>
      <c r="B3" s="95" t="s">
        <v>223</v>
      </c>
      <c r="C3" s="7" t="s">
        <v>92</v>
      </c>
      <c r="D3" s="7" t="s">
        <v>91</v>
      </c>
      <c r="E3" s="149">
        <v>18629</v>
      </c>
      <c r="F3" s="10">
        <v>967523719</v>
      </c>
      <c r="G3" s="10" t="s">
        <v>720</v>
      </c>
      <c r="H3" s="10" t="s">
        <v>394</v>
      </c>
      <c r="I3" s="10" t="s">
        <v>721</v>
      </c>
      <c r="J3" s="10" t="s">
        <v>721</v>
      </c>
      <c r="K3" s="10" t="s">
        <v>722</v>
      </c>
      <c r="N3" s="149">
        <v>28915</v>
      </c>
      <c r="O3" s="10" t="s">
        <v>723</v>
      </c>
      <c r="P3" s="10"/>
    </row>
    <row r="4" spans="1:16" x14ac:dyDescent="0.3">
      <c r="A4" s="150">
        <v>2</v>
      </c>
      <c r="B4" s="150" t="s">
        <v>224</v>
      </c>
      <c r="C4" s="151" t="s">
        <v>94</v>
      </c>
      <c r="D4" s="151" t="s">
        <v>93</v>
      </c>
      <c r="E4" s="153">
        <v>18905</v>
      </c>
      <c r="F4" s="152"/>
      <c r="G4" s="152" t="s">
        <v>724</v>
      </c>
      <c r="H4" s="152" t="s">
        <v>430</v>
      </c>
      <c r="I4" s="152" t="s">
        <v>721</v>
      </c>
      <c r="J4" s="10" t="s">
        <v>721</v>
      </c>
      <c r="K4" s="152" t="s">
        <v>725</v>
      </c>
      <c r="N4" s="153">
        <v>28936</v>
      </c>
      <c r="O4" s="152" t="s">
        <v>723</v>
      </c>
      <c r="P4" s="152" t="s">
        <v>726</v>
      </c>
    </row>
    <row r="5" spans="1:16" x14ac:dyDescent="0.3">
      <c r="A5" s="95">
        <v>3</v>
      </c>
      <c r="B5" s="95" t="s">
        <v>225</v>
      </c>
      <c r="C5" s="7" t="s">
        <v>96</v>
      </c>
      <c r="D5" s="7" t="s">
        <v>95</v>
      </c>
      <c r="E5" s="149">
        <v>19979</v>
      </c>
      <c r="F5" s="10">
        <v>967228103</v>
      </c>
      <c r="G5" s="10" t="s">
        <v>727</v>
      </c>
      <c r="H5" s="10" t="s">
        <v>320</v>
      </c>
      <c r="I5" s="10" t="s">
        <v>721</v>
      </c>
      <c r="J5" s="10" t="s">
        <v>721</v>
      </c>
      <c r="K5" s="10" t="s">
        <v>728</v>
      </c>
      <c r="N5" s="149">
        <v>28915</v>
      </c>
      <c r="O5" s="10" t="s">
        <v>723</v>
      </c>
      <c r="P5" s="10"/>
    </row>
    <row r="6" spans="1:16" x14ac:dyDescent="0.3">
      <c r="A6" s="150">
        <v>4</v>
      </c>
      <c r="B6" s="150" t="s">
        <v>226</v>
      </c>
      <c r="C6" s="151" t="s">
        <v>98</v>
      </c>
      <c r="D6" s="151" t="s">
        <v>97</v>
      </c>
      <c r="E6" s="153">
        <v>21007</v>
      </c>
      <c r="F6" s="152">
        <v>636808388</v>
      </c>
      <c r="G6" s="152" t="s">
        <v>729</v>
      </c>
      <c r="H6" s="152" t="s">
        <v>333</v>
      </c>
      <c r="I6" s="152" t="s">
        <v>721</v>
      </c>
      <c r="J6" s="10" t="s">
        <v>721</v>
      </c>
      <c r="K6" s="152" t="s">
        <v>699</v>
      </c>
      <c r="N6" s="153">
        <v>28915</v>
      </c>
      <c r="O6" s="152" t="s">
        <v>723</v>
      </c>
      <c r="P6" s="152"/>
    </row>
    <row r="7" spans="1:16" x14ac:dyDescent="0.3">
      <c r="A7" s="95">
        <v>5</v>
      </c>
      <c r="B7" s="95" t="s">
        <v>227</v>
      </c>
      <c r="C7" s="7" t="s">
        <v>100</v>
      </c>
      <c r="D7" s="7" t="s">
        <v>99</v>
      </c>
      <c r="E7" s="149">
        <v>20253</v>
      </c>
      <c r="F7" s="10">
        <v>967232482</v>
      </c>
      <c r="G7" s="10" t="s">
        <v>730</v>
      </c>
      <c r="H7" s="10" t="s">
        <v>320</v>
      </c>
      <c r="I7" s="10" t="s">
        <v>721</v>
      </c>
      <c r="J7" s="10" t="s">
        <v>721</v>
      </c>
      <c r="K7" s="10" t="s">
        <v>731</v>
      </c>
      <c r="N7" s="149">
        <v>28915</v>
      </c>
      <c r="O7" s="10" t="s">
        <v>723</v>
      </c>
      <c r="P7" s="10"/>
    </row>
    <row r="8" spans="1:16" x14ac:dyDescent="0.3">
      <c r="A8" s="96">
        <v>6</v>
      </c>
      <c r="B8" s="96" t="s">
        <v>228</v>
      </c>
      <c r="C8" s="97" t="s">
        <v>102</v>
      </c>
      <c r="D8" s="97" t="s">
        <v>101</v>
      </c>
      <c r="E8" s="153"/>
      <c r="F8" s="152">
        <v>967232506</v>
      </c>
      <c r="G8" s="152" t="s">
        <v>732</v>
      </c>
      <c r="H8" s="152" t="s">
        <v>394</v>
      </c>
      <c r="I8" s="152" t="s">
        <v>721</v>
      </c>
      <c r="J8" s="10" t="s">
        <v>721</v>
      </c>
      <c r="K8" s="152" t="s">
        <v>733</v>
      </c>
      <c r="N8" s="153"/>
      <c r="O8" s="152" t="s">
        <v>723</v>
      </c>
      <c r="P8" s="152" t="s">
        <v>726</v>
      </c>
    </row>
    <row r="9" spans="1:16" x14ac:dyDescent="0.3">
      <c r="A9" s="95">
        <v>7</v>
      </c>
      <c r="B9" s="98" t="s">
        <v>229</v>
      </c>
      <c r="C9" s="7" t="s">
        <v>103</v>
      </c>
      <c r="D9" s="7" t="s">
        <v>93</v>
      </c>
      <c r="E9" s="149">
        <v>20811</v>
      </c>
      <c r="F9" s="10">
        <v>967224969</v>
      </c>
      <c r="G9" s="10" t="s">
        <v>734</v>
      </c>
      <c r="H9" s="10" t="s">
        <v>306</v>
      </c>
      <c r="I9" s="10" t="s">
        <v>721</v>
      </c>
      <c r="J9" s="10" t="s">
        <v>721</v>
      </c>
      <c r="K9" s="10" t="s">
        <v>735</v>
      </c>
      <c r="N9" s="149">
        <v>32874</v>
      </c>
      <c r="O9" s="10" t="s">
        <v>723</v>
      </c>
      <c r="P9" s="10"/>
    </row>
    <row r="10" spans="1:16" x14ac:dyDescent="0.3">
      <c r="A10" s="96">
        <v>8</v>
      </c>
      <c r="B10" s="96" t="s">
        <v>230</v>
      </c>
      <c r="C10" s="97" t="s">
        <v>105</v>
      </c>
      <c r="D10" s="97" t="s">
        <v>104</v>
      </c>
      <c r="E10" s="153">
        <v>24111</v>
      </c>
      <c r="F10" s="152">
        <v>658265207</v>
      </c>
      <c r="G10" s="152" t="s">
        <v>736</v>
      </c>
      <c r="H10" s="152" t="s">
        <v>333</v>
      </c>
      <c r="I10" s="152" t="s">
        <v>721</v>
      </c>
      <c r="J10" s="10" t="s">
        <v>721</v>
      </c>
      <c r="K10" s="152" t="s">
        <v>737</v>
      </c>
      <c r="N10" s="153">
        <v>32877</v>
      </c>
      <c r="O10" s="152" t="s">
        <v>723</v>
      </c>
      <c r="P10" s="152"/>
    </row>
    <row r="11" spans="1:16" x14ac:dyDescent="0.3">
      <c r="A11" s="95">
        <v>9</v>
      </c>
      <c r="B11" s="95" t="s">
        <v>237</v>
      </c>
      <c r="C11" s="7" t="s">
        <v>107</v>
      </c>
      <c r="D11" s="7" t="s">
        <v>106</v>
      </c>
      <c r="E11" s="149"/>
      <c r="F11" s="10"/>
      <c r="G11" s="10" t="s">
        <v>738</v>
      </c>
      <c r="H11" s="10" t="s">
        <v>394</v>
      </c>
      <c r="I11" s="10" t="s">
        <v>721</v>
      </c>
      <c r="J11" s="10" t="s">
        <v>721</v>
      </c>
      <c r="K11" s="10"/>
      <c r="N11" s="149">
        <v>33178</v>
      </c>
      <c r="O11" s="10" t="s">
        <v>723</v>
      </c>
      <c r="P11" s="10"/>
    </row>
    <row r="12" spans="1:16" x14ac:dyDescent="0.3">
      <c r="A12" s="96">
        <v>10</v>
      </c>
      <c r="B12" s="96" t="s">
        <v>231</v>
      </c>
      <c r="C12" s="97" t="s">
        <v>109</v>
      </c>
      <c r="D12" s="97" t="s">
        <v>108</v>
      </c>
      <c r="E12" s="153">
        <v>18278</v>
      </c>
      <c r="F12" s="152">
        <v>967231327</v>
      </c>
      <c r="G12" s="152" t="s">
        <v>739</v>
      </c>
      <c r="H12" s="152" t="s">
        <v>394</v>
      </c>
      <c r="I12" s="152" t="s">
        <v>721</v>
      </c>
      <c r="J12" s="10" t="s">
        <v>721</v>
      </c>
      <c r="K12" s="152"/>
      <c r="N12" s="153">
        <v>36586</v>
      </c>
      <c r="O12" s="152" t="s">
        <v>723</v>
      </c>
      <c r="P12" s="152"/>
    </row>
    <row r="13" spans="1:16" x14ac:dyDescent="0.3">
      <c r="A13" s="95">
        <v>11</v>
      </c>
      <c r="B13" s="95" t="s">
        <v>232</v>
      </c>
      <c r="C13" s="7" t="s">
        <v>110</v>
      </c>
      <c r="D13" s="7" t="s">
        <v>104</v>
      </c>
      <c r="E13" s="149">
        <v>24587</v>
      </c>
      <c r="F13" s="10">
        <v>600921946</v>
      </c>
      <c r="G13" s="10" t="s">
        <v>740</v>
      </c>
      <c r="H13" s="10" t="s">
        <v>430</v>
      </c>
      <c r="I13" s="10" t="s">
        <v>721</v>
      </c>
      <c r="J13" s="10" t="s">
        <v>721</v>
      </c>
      <c r="K13" s="10" t="s">
        <v>741</v>
      </c>
      <c r="N13" s="149">
        <v>34355</v>
      </c>
      <c r="O13" s="10" t="s">
        <v>742</v>
      </c>
      <c r="P13" s="10"/>
    </row>
    <row r="14" spans="1:16" x14ac:dyDescent="0.3">
      <c r="A14" s="96">
        <v>12</v>
      </c>
      <c r="B14" s="99" t="s">
        <v>233</v>
      </c>
      <c r="C14" s="97" t="s">
        <v>112</v>
      </c>
      <c r="D14" s="97" t="s">
        <v>111</v>
      </c>
      <c r="E14" s="153">
        <v>27487</v>
      </c>
      <c r="F14" s="152">
        <v>967215693</v>
      </c>
      <c r="G14" s="152" t="s">
        <v>743</v>
      </c>
      <c r="H14" s="152" t="s">
        <v>394</v>
      </c>
      <c r="I14" s="152" t="s">
        <v>721</v>
      </c>
      <c r="J14" s="10" t="s">
        <v>721</v>
      </c>
      <c r="K14" s="152" t="s">
        <v>744</v>
      </c>
      <c r="N14" s="153">
        <v>34355</v>
      </c>
      <c r="O14" s="152" t="s">
        <v>723</v>
      </c>
      <c r="P14" s="152"/>
    </row>
    <row r="15" spans="1:16" x14ac:dyDescent="0.3">
      <c r="A15" s="95">
        <v>13</v>
      </c>
      <c r="B15" s="95" t="s">
        <v>234</v>
      </c>
      <c r="C15" s="7" t="s">
        <v>114</v>
      </c>
      <c r="D15" s="7" t="s">
        <v>113</v>
      </c>
      <c r="E15" s="149">
        <v>18904</v>
      </c>
      <c r="F15" s="10">
        <v>967239461</v>
      </c>
      <c r="G15" s="10" t="s">
        <v>745</v>
      </c>
      <c r="H15" s="10" t="s">
        <v>430</v>
      </c>
      <c r="I15" s="10" t="s">
        <v>721</v>
      </c>
      <c r="J15" s="10" t="s">
        <v>721</v>
      </c>
      <c r="K15" s="10"/>
      <c r="N15" s="149">
        <v>34355</v>
      </c>
      <c r="O15" s="10" t="s">
        <v>746</v>
      </c>
      <c r="P15" s="10"/>
    </row>
    <row r="16" spans="1:16" x14ac:dyDescent="0.3">
      <c r="A16" s="96">
        <v>14</v>
      </c>
      <c r="B16" s="96" t="s">
        <v>235</v>
      </c>
      <c r="C16" s="97" t="s">
        <v>116</v>
      </c>
      <c r="D16" s="97" t="s">
        <v>115</v>
      </c>
      <c r="E16" s="153">
        <v>16424</v>
      </c>
      <c r="F16" s="152">
        <v>967312258</v>
      </c>
      <c r="G16" s="152" t="s">
        <v>747</v>
      </c>
      <c r="H16" s="152" t="s">
        <v>306</v>
      </c>
      <c r="I16" s="152" t="s">
        <v>721</v>
      </c>
      <c r="J16" s="10" t="s">
        <v>721</v>
      </c>
      <c r="K16" s="152"/>
      <c r="N16" s="153">
        <v>34455</v>
      </c>
      <c r="O16" s="152" t="s">
        <v>723</v>
      </c>
      <c r="P16" s="152"/>
    </row>
    <row r="17" spans="1:16" x14ac:dyDescent="0.3">
      <c r="A17" s="96">
        <v>16</v>
      </c>
      <c r="B17" s="96" t="s">
        <v>236</v>
      </c>
      <c r="C17" s="97" t="s">
        <v>118</v>
      </c>
      <c r="D17" s="97" t="s">
        <v>117</v>
      </c>
      <c r="E17" s="153">
        <v>28050</v>
      </c>
      <c r="F17" s="152">
        <v>967240792</v>
      </c>
      <c r="G17" s="152" t="s">
        <v>748</v>
      </c>
      <c r="H17" s="152" t="s">
        <v>394</v>
      </c>
      <c r="I17" s="152" t="s">
        <v>749</v>
      </c>
      <c r="J17" s="152" t="s">
        <v>721</v>
      </c>
      <c r="K17" s="152" t="s">
        <v>750</v>
      </c>
      <c r="N17" s="153">
        <v>34701</v>
      </c>
      <c r="O17" s="152" t="s">
        <v>723</v>
      </c>
      <c r="P17" s="152"/>
    </row>
    <row r="18" spans="1:16" x14ac:dyDescent="0.3">
      <c r="A18" s="96">
        <v>18</v>
      </c>
      <c r="B18" s="96" t="s">
        <v>238</v>
      </c>
      <c r="C18" s="97" t="s">
        <v>120</v>
      </c>
      <c r="D18" s="97" t="s">
        <v>119</v>
      </c>
      <c r="E18" s="153">
        <v>20030</v>
      </c>
      <c r="F18" s="152">
        <v>967227183</v>
      </c>
      <c r="G18" s="152" t="s">
        <v>751</v>
      </c>
      <c r="H18" s="152" t="s">
        <v>320</v>
      </c>
      <c r="I18" s="152" t="s">
        <v>721</v>
      </c>
      <c r="J18" s="152" t="s">
        <v>721</v>
      </c>
      <c r="K18" s="152" t="s">
        <v>752</v>
      </c>
      <c r="N18" s="153">
        <v>34701</v>
      </c>
      <c r="O18" s="152" t="s">
        <v>723</v>
      </c>
      <c r="P18" s="152" t="s">
        <v>726</v>
      </c>
    </row>
    <row r="19" spans="1:16" x14ac:dyDescent="0.3">
      <c r="A19" s="95">
        <v>19</v>
      </c>
      <c r="B19" s="95" t="s">
        <v>239</v>
      </c>
      <c r="C19" s="7" t="s">
        <v>122</v>
      </c>
      <c r="D19" s="7" t="s">
        <v>121</v>
      </c>
      <c r="E19" s="149">
        <v>22414</v>
      </c>
      <c r="F19" s="10">
        <v>636243596</v>
      </c>
      <c r="G19" s="10" t="s">
        <v>753</v>
      </c>
      <c r="H19" s="10" t="s">
        <v>320</v>
      </c>
      <c r="I19" s="10" t="s">
        <v>721</v>
      </c>
      <c r="J19" s="152" t="s">
        <v>721</v>
      </c>
      <c r="K19" s="10" t="s">
        <v>754</v>
      </c>
      <c r="N19" s="149">
        <v>34736</v>
      </c>
      <c r="O19" s="10" t="s">
        <v>755</v>
      </c>
      <c r="P19" s="10"/>
    </row>
    <row r="20" spans="1:16" x14ac:dyDescent="0.3">
      <c r="A20" s="96">
        <v>20</v>
      </c>
      <c r="B20" s="96" t="s">
        <v>240</v>
      </c>
      <c r="C20" s="97" t="s">
        <v>124</v>
      </c>
      <c r="D20" s="97" t="s">
        <v>123</v>
      </c>
      <c r="E20" s="153">
        <v>20815</v>
      </c>
      <c r="F20" s="152">
        <v>617737665</v>
      </c>
      <c r="G20" s="152" t="s">
        <v>756</v>
      </c>
      <c r="H20" s="152" t="s">
        <v>333</v>
      </c>
      <c r="I20" s="152" t="s">
        <v>721</v>
      </c>
      <c r="J20" s="152" t="s">
        <v>721</v>
      </c>
      <c r="K20" s="152" t="s">
        <v>757</v>
      </c>
      <c r="N20" s="153">
        <v>34767</v>
      </c>
      <c r="O20" s="152" t="s">
        <v>723</v>
      </c>
      <c r="P20" s="152"/>
    </row>
    <row r="21" spans="1:16" x14ac:dyDescent="0.3">
      <c r="A21" s="95">
        <v>21</v>
      </c>
      <c r="B21" s="100" t="s">
        <v>241</v>
      </c>
      <c r="C21" s="7" t="s">
        <v>126</v>
      </c>
      <c r="D21" s="7" t="s">
        <v>125</v>
      </c>
      <c r="E21" s="149">
        <v>23993</v>
      </c>
      <c r="F21" s="10">
        <v>625335677</v>
      </c>
      <c r="G21" s="10" t="s">
        <v>758</v>
      </c>
      <c r="H21" s="10" t="s">
        <v>339</v>
      </c>
      <c r="I21" s="10" t="s">
        <v>721</v>
      </c>
      <c r="J21" s="152" t="s">
        <v>721</v>
      </c>
      <c r="K21" s="10" t="s">
        <v>759</v>
      </c>
      <c r="N21" s="149">
        <v>34788</v>
      </c>
      <c r="O21" s="10" t="s">
        <v>746</v>
      </c>
      <c r="P21" s="10"/>
    </row>
    <row r="22" spans="1:16" x14ac:dyDescent="0.3">
      <c r="A22" s="96">
        <v>22</v>
      </c>
      <c r="B22" s="99" t="s">
        <v>242</v>
      </c>
      <c r="C22" s="97" t="s">
        <v>128</v>
      </c>
      <c r="D22" s="97" t="s">
        <v>127</v>
      </c>
      <c r="E22" s="153">
        <v>20730</v>
      </c>
      <c r="F22" s="152">
        <v>629971819</v>
      </c>
      <c r="G22" s="152" t="s">
        <v>760</v>
      </c>
      <c r="H22" s="152" t="s">
        <v>430</v>
      </c>
      <c r="I22" s="152" t="s">
        <v>721</v>
      </c>
      <c r="J22" s="152" t="s">
        <v>721</v>
      </c>
      <c r="K22" s="152" t="s">
        <v>761</v>
      </c>
      <c r="N22" s="153">
        <v>34837</v>
      </c>
      <c r="O22" s="152" t="s">
        <v>723</v>
      </c>
      <c r="P22" s="152"/>
    </row>
    <row r="23" spans="1:16" x14ac:dyDescent="0.3">
      <c r="A23" s="95">
        <v>23</v>
      </c>
      <c r="B23" s="95" t="s">
        <v>243</v>
      </c>
      <c r="C23" s="7" t="s">
        <v>130</v>
      </c>
      <c r="D23" s="7" t="s">
        <v>129</v>
      </c>
      <c r="E23" s="149">
        <v>23714</v>
      </c>
      <c r="F23" s="10">
        <v>699508043</v>
      </c>
      <c r="G23" s="10" t="s">
        <v>762</v>
      </c>
      <c r="H23" s="10" t="s">
        <v>333</v>
      </c>
      <c r="I23" s="10" t="s">
        <v>721</v>
      </c>
      <c r="J23" s="152" t="s">
        <v>721</v>
      </c>
      <c r="K23" s="10" t="s">
        <v>763</v>
      </c>
      <c r="N23" s="149">
        <v>35082</v>
      </c>
      <c r="O23" s="10" t="s">
        <v>764</v>
      </c>
      <c r="P23" s="10"/>
    </row>
    <row r="24" spans="1:16" x14ac:dyDescent="0.3">
      <c r="A24" s="96">
        <v>26</v>
      </c>
      <c r="B24" s="96" t="s">
        <v>244</v>
      </c>
      <c r="C24" s="97" t="s">
        <v>132</v>
      </c>
      <c r="D24" s="97" t="s">
        <v>131</v>
      </c>
      <c r="E24" s="153">
        <v>25497</v>
      </c>
      <c r="F24" s="152">
        <v>967240020</v>
      </c>
      <c r="G24" s="152" t="s">
        <v>766</v>
      </c>
      <c r="H24" s="152" t="s">
        <v>394</v>
      </c>
      <c r="I24" s="152" t="s">
        <v>721</v>
      </c>
      <c r="J24" s="152" t="s">
        <v>721</v>
      </c>
      <c r="K24" s="152"/>
      <c r="N24" s="153">
        <v>35390</v>
      </c>
      <c r="O24" s="152" t="s">
        <v>746</v>
      </c>
      <c r="P24" s="152"/>
    </row>
    <row r="25" spans="1:16" x14ac:dyDescent="0.3">
      <c r="A25" s="95">
        <v>27</v>
      </c>
      <c r="B25" s="95" t="s">
        <v>245</v>
      </c>
      <c r="C25" s="7" t="s">
        <v>134</v>
      </c>
      <c r="D25" s="7" t="s">
        <v>133</v>
      </c>
      <c r="E25" s="149">
        <v>20595</v>
      </c>
      <c r="F25" s="10">
        <v>967226140</v>
      </c>
      <c r="G25" s="10" t="s">
        <v>767</v>
      </c>
      <c r="H25" s="10" t="s">
        <v>306</v>
      </c>
      <c r="I25" s="10" t="s">
        <v>721</v>
      </c>
      <c r="J25" s="152" t="s">
        <v>721</v>
      </c>
      <c r="K25" s="10"/>
      <c r="N25" s="149">
        <v>35418</v>
      </c>
      <c r="O25" s="10" t="s">
        <v>746</v>
      </c>
      <c r="P25" s="10"/>
    </row>
    <row r="26" spans="1:16" x14ac:dyDescent="0.3">
      <c r="A26" s="96">
        <v>28</v>
      </c>
      <c r="B26" s="96" t="s">
        <v>246</v>
      </c>
      <c r="C26" s="97" t="s">
        <v>136</v>
      </c>
      <c r="D26" s="97" t="s">
        <v>135</v>
      </c>
      <c r="E26" s="153">
        <v>23097</v>
      </c>
      <c r="F26" s="152">
        <v>654300234</v>
      </c>
      <c r="G26" s="152" t="s">
        <v>768</v>
      </c>
      <c r="H26" s="152" t="s">
        <v>430</v>
      </c>
      <c r="I26" s="152" t="s">
        <v>721</v>
      </c>
      <c r="J26" s="152" t="s">
        <v>721</v>
      </c>
      <c r="K26" s="152" t="s">
        <v>769</v>
      </c>
      <c r="N26" s="153">
        <v>35432</v>
      </c>
      <c r="O26" s="152" t="s">
        <v>723</v>
      </c>
      <c r="P26" s="152"/>
    </row>
    <row r="27" spans="1:16" x14ac:dyDescent="0.3">
      <c r="A27" s="95">
        <v>29</v>
      </c>
      <c r="B27" s="95" t="s">
        <v>247</v>
      </c>
      <c r="C27" s="7" t="s">
        <v>138</v>
      </c>
      <c r="D27" s="7" t="s">
        <v>137</v>
      </c>
      <c r="E27" s="149">
        <v>18723</v>
      </c>
      <c r="F27" s="10">
        <v>639960849</v>
      </c>
      <c r="G27" s="10" t="s">
        <v>770</v>
      </c>
      <c r="H27" s="10" t="s">
        <v>394</v>
      </c>
      <c r="I27" s="10" t="s">
        <v>721</v>
      </c>
      <c r="J27" s="152" t="s">
        <v>721</v>
      </c>
      <c r="K27" s="10" t="s">
        <v>771</v>
      </c>
      <c r="N27" s="149">
        <v>35453</v>
      </c>
      <c r="O27" s="10" t="s">
        <v>723</v>
      </c>
      <c r="P27" s="10"/>
    </row>
    <row r="28" spans="1:16" x14ac:dyDescent="0.3">
      <c r="A28" s="96">
        <v>30</v>
      </c>
      <c r="B28" s="96" t="s">
        <v>248</v>
      </c>
      <c r="C28" s="97" t="s">
        <v>140</v>
      </c>
      <c r="D28" s="97" t="s">
        <v>139</v>
      </c>
      <c r="E28" s="153">
        <v>27563</v>
      </c>
      <c r="F28" s="152">
        <v>667689488</v>
      </c>
      <c r="G28" s="152" t="s">
        <v>772</v>
      </c>
      <c r="H28" s="152" t="s">
        <v>430</v>
      </c>
      <c r="I28" s="152" t="s">
        <v>721</v>
      </c>
      <c r="J28" s="152" t="s">
        <v>721</v>
      </c>
      <c r="K28" s="152" t="s">
        <v>773</v>
      </c>
      <c r="N28" s="153">
        <v>35512</v>
      </c>
      <c r="O28" s="152" t="s">
        <v>774</v>
      </c>
      <c r="P28" s="152"/>
    </row>
    <row r="29" spans="1:16" x14ac:dyDescent="0.3">
      <c r="A29" s="95">
        <v>31</v>
      </c>
      <c r="B29" s="95" t="s">
        <v>249</v>
      </c>
      <c r="C29" s="7" t="s">
        <v>142</v>
      </c>
      <c r="D29" s="7" t="s">
        <v>141</v>
      </c>
      <c r="E29" s="149">
        <v>24898</v>
      </c>
      <c r="F29" s="10">
        <v>648710031</v>
      </c>
      <c r="G29" s="10" t="s">
        <v>775</v>
      </c>
      <c r="H29" s="10" t="s">
        <v>394</v>
      </c>
      <c r="I29" s="10" t="s">
        <v>721</v>
      </c>
      <c r="J29" s="152" t="s">
        <v>721</v>
      </c>
      <c r="K29" s="10" t="s">
        <v>776</v>
      </c>
      <c r="N29" s="149">
        <v>35512</v>
      </c>
      <c r="O29" s="10" t="s">
        <v>723</v>
      </c>
      <c r="P29" s="10"/>
    </row>
    <row r="30" spans="1:16" x14ac:dyDescent="0.3">
      <c r="A30" s="96">
        <v>32</v>
      </c>
      <c r="B30" s="96" t="s">
        <v>250</v>
      </c>
      <c r="C30" s="97" t="s">
        <v>144</v>
      </c>
      <c r="D30" s="97" t="s">
        <v>143</v>
      </c>
      <c r="E30" s="153">
        <v>20525</v>
      </c>
      <c r="F30" s="152">
        <v>629640135</v>
      </c>
      <c r="G30" s="152" t="s">
        <v>777</v>
      </c>
      <c r="H30" s="152" t="s">
        <v>333</v>
      </c>
      <c r="I30" s="152" t="s">
        <v>721</v>
      </c>
      <c r="J30" s="152" t="s">
        <v>721</v>
      </c>
      <c r="K30" s="152" t="s">
        <v>778</v>
      </c>
      <c r="N30" s="153">
        <v>35537</v>
      </c>
      <c r="O30" s="152" t="s">
        <v>723</v>
      </c>
      <c r="P30" s="152"/>
    </row>
    <row r="31" spans="1:16" x14ac:dyDescent="0.3">
      <c r="A31" s="95">
        <v>33</v>
      </c>
      <c r="B31" s="95" t="s">
        <v>251</v>
      </c>
      <c r="C31" s="7" t="s">
        <v>146</v>
      </c>
      <c r="D31" s="7" t="s">
        <v>145</v>
      </c>
      <c r="E31" s="149">
        <v>24615</v>
      </c>
      <c r="F31" s="10">
        <v>967194063</v>
      </c>
      <c r="G31" s="10" t="s">
        <v>779</v>
      </c>
      <c r="H31" s="10" t="s">
        <v>339</v>
      </c>
      <c r="I31" s="10" t="s">
        <v>721</v>
      </c>
      <c r="J31" s="152" t="s">
        <v>721</v>
      </c>
      <c r="K31" s="10" t="s">
        <v>780</v>
      </c>
      <c r="N31" s="149">
        <v>35544</v>
      </c>
      <c r="O31" s="10" t="s">
        <v>746</v>
      </c>
      <c r="P31" s="10"/>
    </row>
    <row r="32" spans="1:16" x14ac:dyDescent="0.3">
      <c r="A32" s="96">
        <v>34</v>
      </c>
      <c r="B32" s="96" t="s">
        <v>252</v>
      </c>
      <c r="C32" s="97" t="s">
        <v>148</v>
      </c>
      <c r="D32" s="97" t="s">
        <v>147</v>
      </c>
      <c r="E32" s="153">
        <v>25592</v>
      </c>
      <c r="F32" s="152">
        <v>967507580</v>
      </c>
      <c r="G32" s="152" t="s">
        <v>781</v>
      </c>
      <c r="H32" s="152" t="s">
        <v>306</v>
      </c>
      <c r="I32" s="152" t="s">
        <v>721</v>
      </c>
      <c r="J32" s="152" t="s">
        <v>721</v>
      </c>
      <c r="K32" s="152" t="s">
        <v>782</v>
      </c>
      <c r="N32" s="153">
        <v>35544</v>
      </c>
      <c r="O32" s="152" t="s">
        <v>746</v>
      </c>
      <c r="P32" s="152"/>
    </row>
    <row r="33" spans="1:16" x14ac:dyDescent="0.3">
      <c r="A33" s="96">
        <v>36</v>
      </c>
      <c r="B33" s="96" t="s">
        <v>253</v>
      </c>
      <c r="C33" s="97" t="s">
        <v>150</v>
      </c>
      <c r="D33" s="97" t="s">
        <v>149</v>
      </c>
      <c r="E33" s="153"/>
      <c r="F33" s="152">
        <v>690343990</v>
      </c>
      <c r="G33" s="152" t="s">
        <v>727</v>
      </c>
      <c r="H33" s="152" t="s">
        <v>320</v>
      </c>
      <c r="I33" s="152" t="s">
        <v>721</v>
      </c>
      <c r="J33" s="152" t="s">
        <v>721</v>
      </c>
      <c r="K33" s="152" t="s">
        <v>783</v>
      </c>
      <c r="N33" s="153">
        <v>35855</v>
      </c>
      <c r="O33" s="152" t="s">
        <v>746</v>
      </c>
      <c r="P33" s="152"/>
    </row>
    <row r="34" spans="1:16" x14ac:dyDescent="0.3">
      <c r="A34" s="95">
        <v>37</v>
      </c>
      <c r="B34" s="95" t="s">
        <v>254</v>
      </c>
      <c r="C34" s="7" t="s">
        <v>152</v>
      </c>
      <c r="D34" s="7" t="s">
        <v>151</v>
      </c>
      <c r="E34" s="149"/>
      <c r="F34" s="10">
        <v>610398692</v>
      </c>
      <c r="G34" s="10" t="s">
        <v>784</v>
      </c>
      <c r="H34" s="10" t="s">
        <v>430</v>
      </c>
      <c r="I34" s="10" t="s">
        <v>721</v>
      </c>
      <c r="J34" s="152" t="s">
        <v>721</v>
      </c>
      <c r="K34" s="10" t="s">
        <v>785</v>
      </c>
      <c r="N34" s="149">
        <v>35855</v>
      </c>
      <c r="O34" s="10" t="s">
        <v>723</v>
      </c>
      <c r="P34" s="10"/>
    </row>
    <row r="35" spans="1:16" x14ac:dyDescent="0.3">
      <c r="A35" s="96">
        <v>38</v>
      </c>
      <c r="B35" s="96" t="s">
        <v>255</v>
      </c>
      <c r="C35" s="97" t="s">
        <v>153</v>
      </c>
      <c r="D35" s="97" t="s">
        <v>104</v>
      </c>
      <c r="E35" s="153">
        <v>23613</v>
      </c>
      <c r="F35" s="152">
        <v>967607669</v>
      </c>
      <c r="G35" s="152" t="s">
        <v>786</v>
      </c>
      <c r="H35" s="152" t="s">
        <v>333</v>
      </c>
      <c r="I35" s="152" t="s">
        <v>721</v>
      </c>
      <c r="J35" s="152" t="s">
        <v>721</v>
      </c>
      <c r="K35" s="152"/>
      <c r="N35" s="153">
        <v>35886</v>
      </c>
      <c r="O35" s="152" t="s">
        <v>723</v>
      </c>
      <c r="P35" s="152"/>
    </row>
    <row r="36" spans="1:16" x14ac:dyDescent="0.3">
      <c r="A36" s="95">
        <v>39</v>
      </c>
      <c r="B36" s="95" t="s">
        <v>256</v>
      </c>
      <c r="C36" s="7" t="s">
        <v>155</v>
      </c>
      <c r="D36" s="7" t="s">
        <v>154</v>
      </c>
      <c r="E36" s="149"/>
      <c r="F36" s="10">
        <v>967503200</v>
      </c>
      <c r="G36" s="10" t="s">
        <v>765</v>
      </c>
      <c r="H36" s="10" t="s">
        <v>306</v>
      </c>
      <c r="I36" s="10" t="s">
        <v>721</v>
      </c>
      <c r="J36" s="152" t="s">
        <v>721</v>
      </c>
      <c r="K36" s="10"/>
      <c r="N36" s="149">
        <v>36586</v>
      </c>
      <c r="O36" s="10" t="s">
        <v>723</v>
      </c>
      <c r="P36" s="10"/>
    </row>
    <row r="37" spans="1:16" x14ac:dyDescent="0.3">
      <c r="A37" s="96">
        <v>40</v>
      </c>
      <c r="B37" s="96" t="s">
        <v>257</v>
      </c>
      <c r="C37" s="97" t="s">
        <v>157</v>
      </c>
      <c r="D37" s="97" t="s">
        <v>156</v>
      </c>
      <c r="E37" s="153"/>
      <c r="F37" s="152">
        <v>967227183</v>
      </c>
      <c r="G37" s="152" t="s">
        <v>751</v>
      </c>
      <c r="H37" s="152" t="s">
        <v>320</v>
      </c>
      <c r="I37" s="152" t="s">
        <v>721</v>
      </c>
      <c r="J37" s="152" t="s">
        <v>721</v>
      </c>
      <c r="K37" s="152"/>
      <c r="N37" s="153">
        <v>35796</v>
      </c>
      <c r="O37" s="152" t="s">
        <v>723</v>
      </c>
      <c r="P37" s="152"/>
    </row>
    <row r="38" spans="1:16" x14ac:dyDescent="0.3">
      <c r="A38" s="95">
        <v>41</v>
      </c>
      <c r="B38" s="95" t="s">
        <v>258</v>
      </c>
      <c r="C38" s="7" t="s">
        <v>159</v>
      </c>
      <c r="D38" s="7" t="s">
        <v>158</v>
      </c>
      <c r="E38" s="149">
        <v>18808</v>
      </c>
      <c r="F38" s="10">
        <v>967216180</v>
      </c>
      <c r="G38" s="10" t="s">
        <v>787</v>
      </c>
      <c r="H38" s="10" t="s">
        <v>394</v>
      </c>
      <c r="I38" s="10" t="s">
        <v>721</v>
      </c>
      <c r="J38" s="152" t="s">
        <v>721</v>
      </c>
      <c r="K38" s="10"/>
      <c r="N38" s="149">
        <v>30560</v>
      </c>
      <c r="O38" s="10" t="s">
        <v>723</v>
      </c>
      <c r="P38" s="10"/>
    </row>
    <row r="39" spans="1:16" x14ac:dyDescent="0.3">
      <c r="A39" s="96">
        <v>42</v>
      </c>
      <c r="B39" s="96" t="s">
        <v>259</v>
      </c>
      <c r="C39" s="97" t="s">
        <v>161</v>
      </c>
      <c r="D39" s="97" t="s">
        <v>160</v>
      </c>
      <c r="E39" s="153">
        <v>19666</v>
      </c>
      <c r="F39" s="152">
        <v>665613305</v>
      </c>
      <c r="G39" s="152" t="s">
        <v>788</v>
      </c>
      <c r="H39" s="152" t="s">
        <v>333</v>
      </c>
      <c r="I39" s="152" t="s">
        <v>721</v>
      </c>
      <c r="J39" s="152" t="s">
        <v>721</v>
      </c>
      <c r="K39" s="152" t="s">
        <v>789</v>
      </c>
      <c r="N39" s="153">
        <v>36724</v>
      </c>
      <c r="O39" s="152" t="s">
        <v>723</v>
      </c>
      <c r="P39" s="152"/>
    </row>
    <row r="40" spans="1:16" x14ac:dyDescent="0.3">
      <c r="A40" s="95">
        <v>43</v>
      </c>
      <c r="B40" s="95" t="s">
        <v>260</v>
      </c>
      <c r="C40" s="7" t="s">
        <v>163</v>
      </c>
      <c r="D40" s="7" t="s">
        <v>162</v>
      </c>
      <c r="E40" s="149">
        <v>23018</v>
      </c>
      <c r="F40" s="10">
        <v>690131102</v>
      </c>
      <c r="G40" s="10" t="s">
        <v>790</v>
      </c>
      <c r="H40" s="10" t="s">
        <v>394</v>
      </c>
      <c r="I40" s="10" t="s">
        <v>721</v>
      </c>
      <c r="J40" s="152" t="s">
        <v>721</v>
      </c>
      <c r="K40" s="10" t="s">
        <v>791</v>
      </c>
      <c r="N40" s="149">
        <v>37204</v>
      </c>
      <c r="O40" s="10" t="s">
        <v>723</v>
      </c>
      <c r="P40" s="10"/>
    </row>
    <row r="41" spans="1:16" x14ac:dyDescent="0.3">
      <c r="A41" s="96">
        <v>44</v>
      </c>
      <c r="B41" s="96" t="s">
        <v>261</v>
      </c>
      <c r="C41" s="97" t="s">
        <v>165</v>
      </c>
      <c r="D41" s="97" t="s">
        <v>164</v>
      </c>
      <c r="E41" s="153">
        <v>22390</v>
      </c>
      <c r="F41" s="152">
        <v>648736744</v>
      </c>
      <c r="G41" s="152" t="s">
        <v>792</v>
      </c>
      <c r="H41" s="152" t="s">
        <v>793</v>
      </c>
      <c r="I41" s="152" t="s">
        <v>794</v>
      </c>
      <c r="J41" s="152" t="s">
        <v>843</v>
      </c>
      <c r="K41" s="152" t="s">
        <v>795</v>
      </c>
      <c r="N41" s="153">
        <v>37580</v>
      </c>
      <c r="O41" s="152" t="s">
        <v>723</v>
      </c>
      <c r="P41" s="152"/>
    </row>
    <row r="42" spans="1:16" x14ac:dyDescent="0.3">
      <c r="A42" s="95">
        <v>45</v>
      </c>
      <c r="B42" s="95" t="s">
        <v>284</v>
      </c>
      <c r="C42" s="7" t="s">
        <v>163</v>
      </c>
      <c r="D42" s="7" t="s">
        <v>166</v>
      </c>
      <c r="E42" s="149">
        <v>24006</v>
      </c>
      <c r="F42" s="10">
        <v>967260051</v>
      </c>
      <c r="G42" s="10" t="s">
        <v>796</v>
      </c>
      <c r="H42" s="10" t="s">
        <v>376</v>
      </c>
      <c r="I42" s="10" t="s">
        <v>797</v>
      </c>
      <c r="J42" s="10" t="s">
        <v>721</v>
      </c>
      <c r="K42" s="10" t="s">
        <v>798</v>
      </c>
      <c r="N42" s="149">
        <v>37712</v>
      </c>
      <c r="O42" s="10" t="s">
        <v>723</v>
      </c>
      <c r="P42" s="10"/>
    </row>
    <row r="43" spans="1:16" x14ac:dyDescent="0.3">
      <c r="A43" s="96">
        <v>46</v>
      </c>
      <c r="B43" s="96" t="s">
        <v>262</v>
      </c>
      <c r="C43" s="97" t="s">
        <v>167</v>
      </c>
      <c r="D43" s="97" t="s">
        <v>160</v>
      </c>
      <c r="E43" s="153">
        <v>24013</v>
      </c>
      <c r="F43" s="152">
        <v>967211526</v>
      </c>
      <c r="G43" s="152" t="s">
        <v>799</v>
      </c>
      <c r="H43" s="152" t="s">
        <v>339</v>
      </c>
      <c r="I43" s="152" t="s">
        <v>721</v>
      </c>
      <c r="J43" s="152" t="s">
        <v>721</v>
      </c>
      <c r="K43" s="152" t="s">
        <v>800</v>
      </c>
      <c r="N43" s="153">
        <v>37974</v>
      </c>
      <c r="O43" s="152" t="s">
        <v>723</v>
      </c>
      <c r="P43" s="152"/>
    </row>
    <row r="44" spans="1:16" x14ac:dyDescent="0.3">
      <c r="A44" s="95">
        <v>49</v>
      </c>
      <c r="B44" s="95" t="s">
        <v>263</v>
      </c>
      <c r="C44" s="7" t="s">
        <v>169</v>
      </c>
      <c r="D44" s="7" t="s">
        <v>168</v>
      </c>
      <c r="E44" s="149">
        <v>31520</v>
      </c>
      <c r="F44" s="10">
        <v>967228103</v>
      </c>
      <c r="G44" s="10" t="s">
        <v>727</v>
      </c>
      <c r="H44" s="10" t="s">
        <v>320</v>
      </c>
      <c r="I44" s="10" t="s">
        <v>721</v>
      </c>
      <c r="J44" s="10" t="s">
        <v>721</v>
      </c>
      <c r="K44" s="10" t="s">
        <v>801</v>
      </c>
      <c r="N44" s="149">
        <v>38034</v>
      </c>
      <c r="O44" s="10" t="s">
        <v>746</v>
      </c>
      <c r="P44" s="10"/>
    </row>
    <row r="45" spans="1:16" x14ac:dyDescent="0.3">
      <c r="A45" s="96">
        <v>50</v>
      </c>
      <c r="B45" s="96" t="s">
        <v>264</v>
      </c>
      <c r="C45" s="97" t="s">
        <v>169</v>
      </c>
      <c r="D45" s="97" t="s">
        <v>170</v>
      </c>
      <c r="E45" s="153">
        <v>31857</v>
      </c>
      <c r="F45" s="152">
        <v>660253982</v>
      </c>
      <c r="G45" s="152" t="s">
        <v>727</v>
      </c>
      <c r="H45" s="152" t="s">
        <v>320</v>
      </c>
      <c r="I45" s="152" t="s">
        <v>721</v>
      </c>
      <c r="J45" s="10" t="s">
        <v>721</v>
      </c>
      <c r="K45" s="152" t="s">
        <v>802</v>
      </c>
      <c r="N45" s="153">
        <v>38034</v>
      </c>
      <c r="O45" s="152" t="s">
        <v>723</v>
      </c>
      <c r="P45" s="152"/>
    </row>
    <row r="46" spans="1:16" x14ac:dyDescent="0.3">
      <c r="A46" s="95">
        <v>51</v>
      </c>
      <c r="B46" s="95" t="s">
        <v>265</v>
      </c>
      <c r="C46" s="7" t="s">
        <v>172</v>
      </c>
      <c r="D46" s="7" t="s">
        <v>171</v>
      </c>
      <c r="E46" s="149">
        <v>25041</v>
      </c>
      <c r="F46" s="10">
        <v>646014584</v>
      </c>
      <c r="G46" s="10" t="s">
        <v>803</v>
      </c>
      <c r="H46" s="10" t="s">
        <v>320</v>
      </c>
      <c r="I46" s="10" t="s">
        <v>721</v>
      </c>
      <c r="J46" s="10" t="s">
        <v>721</v>
      </c>
      <c r="K46" s="10" t="s">
        <v>804</v>
      </c>
      <c r="N46" s="149">
        <v>38034</v>
      </c>
      <c r="O46" s="10" t="s">
        <v>723</v>
      </c>
      <c r="P46" s="10"/>
    </row>
    <row r="47" spans="1:16" x14ac:dyDescent="0.3">
      <c r="A47" s="96">
        <v>52</v>
      </c>
      <c r="B47" s="96" t="s">
        <v>266</v>
      </c>
      <c r="C47" s="97" t="s">
        <v>174</v>
      </c>
      <c r="D47" s="97" t="s">
        <v>173</v>
      </c>
      <c r="E47" s="153">
        <v>18639</v>
      </c>
      <c r="F47" s="152">
        <v>967668992</v>
      </c>
      <c r="G47" s="152" t="s">
        <v>805</v>
      </c>
      <c r="H47" s="152" t="s">
        <v>333</v>
      </c>
      <c r="I47" s="152" t="s">
        <v>721</v>
      </c>
      <c r="J47" s="10" t="s">
        <v>721</v>
      </c>
      <c r="K47" s="152"/>
      <c r="N47" s="153">
        <v>38898</v>
      </c>
      <c r="O47" s="152" t="s">
        <v>806</v>
      </c>
      <c r="P47" s="152"/>
    </row>
    <row r="48" spans="1:16" x14ac:dyDescent="0.3">
      <c r="A48" s="95">
        <v>53</v>
      </c>
      <c r="B48" s="95" t="s">
        <v>267</v>
      </c>
      <c r="C48" s="7" t="s">
        <v>176</v>
      </c>
      <c r="D48" s="7" t="s">
        <v>175</v>
      </c>
      <c r="E48" s="149">
        <v>25842</v>
      </c>
      <c r="F48" s="10">
        <v>685130721</v>
      </c>
      <c r="G48" s="10" t="s">
        <v>758</v>
      </c>
      <c r="H48" s="10" t="s">
        <v>339</v>
      </c>
      <c r="I48" s="10" t="s">
        <v>721</v>
      </c>
      <c r="J48" s="10" t="s">
        <v>721</v>
      </c>
      <c r="K48" s="10" t="s">
        <v>669</v>
      </c>
      <c r="N48" s="149">
        <v>38991</v>
      </c>
      <c r="O48" s="10" t="s">
        <v>807</v>
      </c>
      <c r="P48" s="10"/>
    </row>
    <row r="49" spans="1:16" x14ac:dyDescent="0.3">
      <c r="A49" s="96">
        <v>54</v>
      </c>
      <c r="B49" s="96" t="s">
        <v>268</v>
      </c>
      <c r="C49" s="97" t="s">
        <v>178</v>
      </c>
      <c r="D49" s="97" t="s">
        <v>177</v>
      </c>
      <c r="E49" s="153">
        <v>24568</v>
      </c>
      <c r="F49" s="152">
        <v>605104474</v>
      </c>
      <c r="G49" s="152" t="s">
        <v>808</v>
      </c>
      <c r="H49" s="152" t="s">
        <v>320</v>
      </c>
      <c r="I49" s="152" t="s">
        <v>721</v>
      </c>
      <c r="J49" s="10" t="s">
        <v>721</v>
      </c>
      <c r="K49" s="152" t="s">
        <v>809</v>
      </c>
      <c r="N49" s="153">
        <v>39014</v>
      </c>
      <c r="O49" s="152" t="s">
        <v>723</v>
      </c>
      <c r="P49" s="152"/>
    </row>
    <row r="50" spans="1:16" x14ac:dyDescent="0.3">
      <c r="A50" s="95">
        <v>55</v>
      </c>
      <c r="B50" s="95" t="s">
        <v>269</v>
      </c>
      <c r="C50" s="7" t="s">
        <v>179</v>
      </c>
      <c r="D50" s="7" t="s">
        <v>154</v>
      </c>
      <c r="E50" s="149">
        <v>23120</v>
      </c>
      <c r="F50" s="10">
        <v>666024301</v>
      </c>
      <c r="G50" s="10" t="s">
        <v>810</v>
      </c>
      <c r="H50" s="10" t="s">
        <v>333</v>
      </c>
      <c r="I50" s="10" t="s">
        <v>721</v>
      </c>
      <c r="J50" s="10" t="s">
        <v>721</v>
      </c>
      <c r="K50" s="10" t="s">
        <v>811</v>
      </c>
      <c r="N50" s="149">
        <v>39883</v>
      </c>
      <c r="O50" s="10" t="s">
        <v>723</v>
      </c>
      <c r="P50" s="10"/>
    </row>
    <row r="51" spans="1:16" x14ac:dyDescent="0.3">
      <c r="A51" s="96">
        <v>56</v>
      </c>
      <c r="B51" s="96" t="s">
        <v>270</v>
      </c>
      <c r="C51" s="97" t="s">
        <v>181</v>
      </c>
      <c r="D51" s="97" t="s">
        <v>180</v>
      </c>
      <c r="E51" s="153">
        <v>21834</v>
      </c>
      <c r="F51" s="152">
        <v>617460340</v>
      </c>
      <c r="G51" s="152" t="s">
        <v>812</v>
      </c>
      <c r="H51" s="152" t="s">
        <v>320</v>
      </c>
      <c r="I51" s="152" t="s">
        <v>721</v>
      </c>
      <c r="J51" s="10" t="s">
        <v>721</v>
      </c>
      <c r="K51" s="152" t="s">
        <v>813</v>
      </c>
      <c r="N51" s="153">
        <v>39877</v>
      </c>
      <c r="O51" s="152" t="s">
        <v>723</v>
      </c>
      <c r="P51" s="152"/>
    </row>
    <row r="52" spans="1:16" x14ac:dyDescent="0.3">
      <c r="A52" s="95">
        <v>57</v>
      </c>
      <c r="B52" s="95" t="s">
        <v>271</v>
      </c>
      <c r="C52" s="7" t="s">
        <v>183</v>
      </c>
      <c r="D52" s="7" t="s">
        <v>182</v>
      </c>
      <c r="E52" s="149">
        <v>23070</v>
      </c>
      <c r="F52" s="10">
        <v>686772004</v>
      </c>
      <c r="G52" s="10" t="s">
        <v>814</v>
      </c>
      <c r="H52" s="10" t="s">
        <v>306</v>
      </c>
      <c r="I52" s="10" t="s">
        <v>721</v>
      </c>
      <c r="J52" s="10" t="s">
        <v>721</v>
      </c>
      <c r="K52" s="10" t="s">
        <v>815</v>
      </c>
      <c r="N52" s="149">
        <v>39877</v>
      </c>
      <c r="O52" s="10" t="s">
        <v>816</v>
      </c>
      <c r="P52" s="10"/>
    </row>
    <row r="53" spans="1:16" x14ac:dyDescent="0.3">
      <c r="A53" s="96">
        <v>58</v>
      </c>
      <c r="B53" s="96" t="s">
        <v>272</v>
      </c>
      <c r="C53" s="97" t="s">
        <v>185</v>
      </c>
      <c r="D53" s="97" t="s">
        <v>184</v>
      </c>
      <c r="E53" s="153">
        <v>21884</v>
      </c>
      <c r="F53" s="152">
        <v>659873378</v>
      </c>
      <c r="G53" s="152" t="s">
        <v>817</v>
      </c>
      <c r="H53" s="152" t="s">
        <v>320</v>
      </c>
      <c r="I53" s="152" t="s">
        <v>721</v>
      </c>
      <c r="J53" s="10" t="s">
        <v>721</v>
      </c>
      <c r="K53" s="152" t="s">
        <v>818</v>
      </c>
      <c r="N53" s="153">
        <v>40452</v>
      </c>
      <c r="O53" s="152" t="s">
        <v>723</v>
      </c>
      <c r="P53" s="152"/>
    </row>
    <row r="54" spans="1:16" x14ac:dyDescent="0.3">
      <c r="A54" s="95">
        <v>59</v>
      </c>
      <c r="B54" s="95" t="s">
        <v>273</v>
      </c>
      <c r="C54" s="7" t="s">
        <v>186</v>
      </c>
      <c r="D54" s="7" t="s">
        <v>160</v>
      </c>
      <c r="E54" s="149">
        <v>24591</v>
      </c>
      <c r="F54" s="10">
        <v>649551904</v>
      </c>
      <c r="G54" s="10" t="s">
        <v>819</v>
      </c>
      <c r="H54" s="10" t="s">
        <v>339</v>
      </c>
      <c r="I54" s="10" t="s">
        <v>721</v>
      </c>
      <c r="J54" s="10" t="s">
        <v>721</v>
      </c>
      <c r="K54" s="10" t="s">
        <v>820</v>
      </c>
      <c r="N54" s="149">
        <v>40111</v>
      </c>
      <c r="O54" s="10" t="s">
        <v>821</v>
      </c>
      <c r="P54" s="10"/>
    </row>
    <row r="55" spans="1:16" x14ac:dyDescent="0.3">
      <c r="A55" s="96">
        <v>60</v>
      </c>
      <c r="B55" s="96" t="s">
        <v>274</v>
      </c>
      <c r="C55" s="97" t="s">
        <v>188</v>
      </c>
      <c r="D55" s="97" t="s">
        <v>187</v>
      </c>
      <c r="E55" s="153">
        <v>21210</v>
      </c>
      <c r="F55" s="152">
        <v>619424414</v>
      </c>
      <c r="G55" s="152" t="s">
        <v>822</v>
      </c>
      <c r="H55" s="152" t="s">
        <v>823</v>
      </c>
      <c r="I55" s="152" t="s">
        <v>721</v>
      </c>
      <c r="J55" s="10" t="s">
        <v>721</v>
      </c>
      <c r="K55" s="152"/>
      <c r="N55" s="153">
        <v>40179</v>
      </c>
      <c r="O55" s="152" t="s">
        <v>746</v>
      </c>
      <c r="P55" s="152"/>
    </row>
    <row r="56" spans="1:16" x14ac:dyDescent="0.3">
      <c r="A56" s="95">
        <v>61</v>
      </c>
      <c r="B56" s="95" t="s">
        <v>275</v>
      </c>
      <c r="C56" s="7" t="s">
        <v>189</v>
      </c>
      <c r="D56" s="7" t="s">
        <v>164</v>
      </c>
      <c r="E56" s="149">
        <v>16142</v>
      </c>
      <c r="F56" s="10">
        <v>617754135</v>
      </c>
      <c r="G56" s="10" t="s">
        <v>822</v>
      </c>
      <c r="H56" s="10" t="s">
        <v>823</v>
      </c>
      <c r="I56" s="10" t="s">
        <v>721</v>
      </c>
      <c r="J56" s="10" t="s">
        <v>721</v>
      </c>
      <c r="K56" s="10"/>
      <c r="N56" s="149">
        <v>40179</v>
      </c>
      <c r="O56" s="10" t="s">
        <v>723</v>
      </c>
      <c r="P56" s="10"/>
    </row>
    <row r="57" spans="1:16" x14ac:dyDescent="0.3">
      <c r="A57" s="96">
        <v>62</v>
      </c>
      <c r="B57" s="96" t="s">
        <v>276</v>
      </c>
      <c r="C57" s="97" t="s">
        <v>191</v>
      </c>
      <c r="D57" s="97" t="s">
        <v>190</v>
      </c>
      <c r="E57" s="153">
        <v>25559</v>
      </c>
      <c r="F57" s="152">
        <v>610303022</v>
      </c>
      <c r="G57" s="152" t="s">
        <v>824</v>
      </c>
      <c r="H57" s="152" t="s">
        <v>313</v>
      </c>
      <c r="I57" s="152" t="s">
        <v>825</v>
      </c>
      <c r="J57" s="10" t="s">
        <v>721</v>
      </c>
      <c r="K57" s="152" t="s">
        <v>315</v>
      </c>
      <c r="N57" s="153">
        <v>40774</v>
      </c>
      <c r="O57" s="152" t="s">
        <v>723</v>
      </c>
      <c r="P57" s="152"/>
    </row>
    <row r="58" spans="1:16" x14ac:dyDescent="0.3">
      <c r="A58" s="95">
        <v>63</v>
      </c>
      <c r="B58" s="95" t="s">
        <v>277</v>
      </c>
      <c r="C58" s="7" t="s">
        <v>193</v>
      </c>
      <c r="D58" s="7" t="s">
        <v>192</v>
      </c>
      <c r="E58" s="149">
        <v>23475</v>
      </c>
      <c r="F58" s="10">
        <v>646707399</v>
      </c>
      <c r="G58" s="10" t="s">
        <v>826</v>
      </c>
      <c r="H58" s="10" t="s">
        <v>493</v>
      </c>
      <c r="I58" s="10" t="s">
        <v>827</v>
      </c>
      <c r="J58" s="10" t="s">
        <v>721</v>
      </c>
      <c r="K58" s="10" t="s">
        <v>628</v>
      </c>
      <c r="N58" s="149"/>
      <c r="O58" s="10" t="s">
        <v>723</v>
      </c>
      <c r="P58" s="10"/>
    </row>
    <row r="59" spans="1:16" x14ac:dyDescent="0.3">
      <c r="A59" s="96">
        <v>64</v>
      </c>
      <c r="B59" s="96" t="s">
        <v>278</v>
      </c>
      <c r="C59" s="97" t="s">
        <v>194</v>
      </c>
      <c r="D59" s="97" t="s">
        <v>143</v>
      </c>
      <c r="E59" s="153">
        <v>25731</v>
      </c>
      <c r="F59" s="152">
        <v>651991167</v>
      </c>
      <c r="G59" s="152" t="s">
        <v>828</v>
      </c>
      <c r="H59" s="152" t="s">
        <v>829</v>
      </c>
      <c r="I59" s="152" t="s">
        <v>830</v>
      </c>
      <c r="J59" s="152" t="s">
        <v>844</v>
      </c>
      <c r="K59" s="152" t="s">
        <v>831</v>
      </c>
      <c r="N59" s="153"/>
      <c r="O59" s="152" t="s">
        <v>723</v>
      </c>
      <c r="P59" s="152"/>
    </row>
    <row r="60" spans="1:16" x14ac:dyDescent="0.3">
      <c r="A60" s="95">
        <v>65</v>
      </c>
      <c r="B60" s="95" t="s">
        <v>279</v>
      </c>
      <c r="C60" s="7" t="s">
        <v>195</v>
      </c>
      <c r="D60" s="7" t="s">
        <v>156</v>
      </c>
      <c r="E60" s="149">
        <v>26777</v>
      </c>
      <c r="F60" s="10">
        <v>667678391</v>
      </c>
      <c r="G60" s="10" t="s">
        <v>832</v>
      </c>
      <c r="H60" s="10" t="s">
        <v>829</v>
      </c>
      <c r="I60" s="10" t="s">
        <v>830</v>
      </c>
      <c r="J60" s="10" t="s">
        <v>844</v>
      </c>
      <c r="K60" s="10" t="s">
        <v>833</v>
      </c>
      <c r="N60" s="149"/>
      <c r="O60" s="10" t="s">
        <v>723</v>
      </c>
      <c r="P60" s="10"/>
    </row>
    <row r="61" spans="1:16" x14ac:dyDescent="0.3">
      <c r="A61" s="96">
        <v>66</v>
      </c>
      <c r="B61" s="96" t="s">
        <v>280</v>
      </c>
      <c r="C61" s="97" t="s">
        <v>197</v>
      </c>
      <c r="D61" s="97" t="s">
        <v>196</v>
      </c>
      <c r="E61" s="153">
        <v>24650</v>
      </c>
      <c r="F61" s="152">
        <v>646767498</v>
      </c>
      <c r="G61" s="152" t="s">
        <v>834</v>
      </c>
      <c r="H61" s="152" t="s">
        <v>339</v>
      </c>
      <c r="I61" s="152" t="s">
        <v>721</v>
      </c>
      <c r="J61" s="152" t="s">
        <v>721</v>
      </c>
      <c r="K61" s="152" t="s">
        <v>835</v>
      </c>
      <c r="N61" s="153"/>
      <c r="O61" s="152" t="s">
        <v>723</v>
      </c>
      <c r="P61" s="152"/>
    </row>
    <row r="62" spans="1:16" x14ac:dyDescent="0.3">
      <c r="A62" s="95">
        <v>67</v>
      </c>
      <c r="B62" s="95" t="s">
        <v>281</v>
      </c>
      <c r="C62" s="7" t="s">
        <v>199</v>
      </c>
      <c r="D62" s="7" t="s">
        <v>198</v>
      </c>
      <c r="E62" s="149">
        <v>24196</v>
      </c>
      <c r="F62" s="10">
        <v>616492222</v>
      </c>
      <c r="G62" s="10" t="s">
        <v>834</v>
      </c>
      <c r="H62" s="10" t="s">
        <v>339</v>
      </c>
      <c r="I62" s="10" t="s">
        <v>721</v>
      </c>
      <c r="J62" s="152" t="s">
        <v>721</v>
      </c>
      <c r="K62" s="10" t="s">
        <v>836</v>
      </c>
      <c r="N62" s="149"/>
      <c r="O62" s="10" t="s">
        <v>746</v>
      </c>
      <c r="P62" s="10"/>
    </row>
    <row r="63" spans="1:16" x14ac:dyDescent="0.3">
      <c r="A63" s="96">
        <v>68</v>
      </c>
      <c r="B63" s="96" t="s">
        <v>282</v>
      </c>
      <c r="C63" s="97" t="s">
        <v>201</v>
      </c>
      <c r="D63" s="97" t="s">
        <v>200</v>
      </c>
      <c r="E63" s="153">
        <v>20934</v>
      </c>
      <c r="F63" s="152">
        <v>686373929</v>
      </c>
      <c r="G63" s="152" t="s">
        <v>837</v>
      </c>
      <c r="H63" s="152" t="s">
        <v>306</v>
      </c>
      <c r="I63" s="152" t="s">
        <v>721</v>
      </c>
      <c r="J63" s="152" t="s">
        <v>721</v>
      </c>
      <c r="K63" s="152" t="s">
        <v>838</v>
      </c>
      <c r="N63" s="153"/>
      <c r="O63" s="152" t="s">
        <v>723</v>
      </c>
      <c r="P63" s="152"/>
    </row>
    <row r="64" spans="1:16" x14ac:dyDescent="0.3">
      <c r="A64" s="95">
        <v>69</v>
      </c>
      <c r="B64" s="95" t="s">
        <v>283</v>
      </c>
      <c r="C64" s="7" t="s">
        <v>112</v>
      </c>
      <c r="D64" s="7" t="s">
        <v>202</v>
      </c>
      <c r="E64" s="149">
        <v>19082</v>
      </c>
      <c r="F64" s="10">
        <v>649259212</v>
      </c>
      <c r="G64" s="10" t="s">
        <v>839</v>
      </c>
      <c r="H64" s="10" t="s">
        <v>333</v>
      </c>
      <c r="I64" s="10" t="s">
        <v>721</v>
      </c>
      <c r="J64" s="152" t="s">
        <v>721</v>
      </c>
      <c r="K64" s="10" t="s">
        <v>840</v>
      </c>
      <c r="N64" s="149"/>
      <c r="O64" s="10" t="s">
        <v>723</v>
      </c>
      <c r="P64" s="10"/>
    </row>
    <row r="65" spans="1:11" s="172" customFormat="1" x14ac:dyDescent="0.3">
      <c r="A65" s="150">
        <v>70</v>
      </c>
      <c r="B65" s="150" t="s">
        <v>1100</v>
      </c>
      <c r="C65" s="152" t="s">
        <v>1737</v>
      </c>
      <c r="D65" s="152" t="s">
        <v>1732</v>
      </c>
      <c r="E65" s="153"/>
      <c r="F65" s="152"/>
      <c r="G65" s="152"/>
      <c r="H65" s="152"/>
      <c r="I65" s="152"/>
      <c r="J65" s="152"/>
      <c r="K65" s="152"/>
    </row>
    <row r="66" spans="1:11" x14ac:dyDescent="0.3">
      <c r="A66" s="171">
        <v>71</v>
      </c>
      <c r="B66" s="95" t="s">
        <v>1246</v>
      </c>
      <c r="C66" s="10" t="s">
        <v>1735</v>
      </c>
      <c r="D66" s="10" t="s">
        <v>1733</v>
      </c>
      <c r="E66" s="149"/>
      <c r="F66" s="10"/>
      <c r="G66" s="10"/>
      <c r="H66" s="10"/>
      <c r="I66" s="10"/>
      <c r="J66" s="10"/>
      <c r="K66" s="10"/>
    </row>
    <row r="67" spans="1:11" s="172" customFormat="1" x14ac:dyDescent="0.3">
      <c r="A67" s="150">
        <v>72</v>
      </c>
      <c r="B67" s="150" t="s">
        <v>511</v>
      </c>
      <c r="C67" s="173" t="s">
        <v>512</v>
      </c>
      <c r="D67" s="173" t="s">
        <v>513</v>
      </c>
      <c r="E67" s="174">
        <v>22991</v>
      </c>
      <c r="F67" s="173">
        <v>607794824</v>
      </c>
      <c r="G67" s="173" t="s">
        <v>514</v>
      </c>
      <c r="H67" s="152" t="s">
        <v>306</v>
      </c>
      <c r="I67" s="173" t="s">
        <v>307</v>
      </c>
      <c r="J67" s="173" t="s">
        <v>307</v>
      </c>
      <c r="K67" s="173" t="s">
        <v>515</v>
      </c>
    </row>
    <row r="68" spans="1:11" x14ac:dyDescent="0.3">
      <c r="A68" s="171">
        <v>73</v>
      </c>
      <c r="B68" s="95" t="s">
        <v>963</v>
      </c>
      <c r="C68" s="10" t="s">
        <v>1736</v>
      </c>
      <c r="D68" s="10" t="s">
        <v>1734</v>
      </c>
      <c r="E68" s="149"/>
      <c r="F68" s="10"/>
      <c r="G68" s="10"/>
      <c r="H68" s="10"/>
      <c r="I68" s="10"/>
      <c r="J68" s="10"/>
      <c r="K68" s="10"/>
    </row>
    <row r="69" spans="1:11" x14ac:dyDescent="0.3">
      <c r="A69" s="180">
        <v>74</v>
      </c>
      <c r="B69" t="s">
        <v>629</v>
      </c>
      <c r="C69" t="s">
        <v>2022</v>
      </c>
      <c r="D69" t="s">
        <v>2021</v>
      </c>
      <c r="E69" s="148">
        <v>28286</v>
      </c>
      <c r="F69">
        <v>652678193</v>
      </c>
      <c r="G69" t="s">
        <v>2023</v>
      </c>
      <c r="H69" t="s">
        <v>306</v>
      </c>
      <c r="I69" t="s">
        <v>721</v>
      </c>
      <c r="J69" t="s">
        <v>721</v>
      </c>
      <c r="K69" t="s">
        <v>1444</v>
      </c>
    </row>
    <row r="70" spans="1:11" x14ac:dyDescent="0.3">
      <c r="A70" s="181">
        <v>75</v>
      </c>
      <c r="B70" t="s">
        <v>457</v>
      </c>
      <c r="C70" t="s">
        <v>458</v>
      </c>
      <c r="D70" t="s">
        <v>459</v>
      </c>
      <c r="E70" s="148">
        <v>29691</v>
      </c>
      <c r="F70">
        <v>686032237</v>
      </c>
      <c r="G70" t="s">
        <v>2023</v>
      </c>
      <c r="H70" t="s">
        <v>306</v>
      </c>
      <c r="I70" t="s">
        <v>721</v>
      </c>
      <c r="J70" t="s">
        <v>721</v>
      </c>
      <c r="K70" t="s">
        <v>2024</v>
      </c>
    </row>
    <row r="71" spans="1:11" x14ac:dyDescent="0.3">
      <c r="A71" s="180">
        <v>76</v>
      </c>
      <c r="B71" t="s">
        <v>2025</v>
      </c>
      <c r="C71" t="s">
        <v>1642</v>
      </c>
      <c r="D71" t="s">
        <v>1643</v>
      </c>
      <c r="E71" s="148">
        <v>29305</v>
      </c>
      <c r="F71">
        <v>679170354</v>
      </c>
      <c r="G71" t="s">
        <v>1644</v>
      </c>
      <c r="H71" t="s">
        <v>394</v>
      </c>
      <c r="I71" t="s">
        <v>721</v>
      </c>
      <c r="J71" t="s">
        <v>721</v>
      </c>
      <c r="K71" t="s">
        <v>1645</v>
      </c>
    </row>
    <row r="72" spans="1:11" x14ac:dyDescent="0.3">
      <c r="A72" s="181">
        <v>77</v>
      </c>
      <c r="B72" t="s">
        <v>487</v>
      </c>
      <c r="C72" t="s">
        <v>488</v>
      </c>
      <c r="D72" t="s">
        <v>489</v>
      </c>
      <c r="E72" s="148">
        <v>24637</v>
      </c>
      <c r="F72">
        <v>685612278</v>
      </c>
      <c r="G72" t="s">
        <v>490</v>
      </c>
      <c r="H72" t="s">
        <v>333</v>
      </c>
      <c r="I72" t="s">
        <v>307</v>
      </c>
      <c r="J72" t="s">
        <v>307</v>
      </c>
      <c r="K72" t="s">
        <v>491</v>
      </c>
    </row>
    <row r="73" spans="1:11" x14ac:dyDescent="0.3">
      <c r="A73" s="181">
        <v>78</v>
      </c>
      <c r="B73" t="s">
        <v>568</v>
      </c>
      <c r="C73" t="s">
        <v>569</v>
      </c>
      <c r="D73" t="s">
        <v>570</v>
      </c>
      <c r="E73" s="148">
        <v>24833</v>
      </c>
      <c r="F73">
        <v>620470804</v>
      </c>
      <c r="G73" t="s">
        <v>571</v>
      </c>
      <c r="H73" s="170" t="s">
        <v>430</v>
      </c>
      <c r="I73" t="s">
        <v>307</v>
      </c>
      <c r="J73" t="s">
        <v>307</v>
      </c>
      <c r="K73" t="s">
        <v>572</v>
      </c>
    </row>
    <row r="74" spans="1:11" x14ac:dyDescent="0.3">
      <c r="A74" s="181">
        <v>79</v>
      </c>
      <c r="B74" t="s">
        <v>1691</v>
      </c>
      <c r="C74" t="s">
        <v>1692</v>
      </c>
      <c r="D74" t="s">
        <v>1693</v>
      </c>
      <c r="E74" s="148">
        <v>26303</v>
      </c>
      <c r="F74">
        <v>629107065</v>
      </c>
      <c r="G74" t="s">
        <v>1694</v>
      </c>
      <c r="H74" s="170" t="s">
        <v>1695</v>
      </c>
      <c r="I74" t="s">
        <v>1696</v>
      </c>
      <c r="J74" t="s">
        <v>307</v>
      </c>
      <c r="K74" t="s">
        <v>1697</v>
      </c>
    </row>
  </sheetData>
  <sheetProtection password="DE76" sheet="1" objects="1" scenarios="1"/>
  <conditionalFormatting sqref="B73">
    <cfRule type="duplicateValues" dxfId="17" priority="4"/>
  </conditionalFormatting>
  <conditionalFormatting sqref="B73">
    <cfRule type="duplicateValues" dxfId="16" priority="3"/>
  </conditionalFormatting>
  <conditionalFormatting sqref="B74">
    <cfRule type="duplicateValues" dxfId="15" priority="2"/>
  </conditionalFormatting>
  <conditionalFormatting sqref="B74">
    <cfRule type="duplicateValues" dxfId="14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99"/>
  <sheetViews>
    <sheetView workbookViewId="0">
      <selection activeCell="E14" sqref="E14"/>
    </sheetView>
  </sheetViews>
  <sheetFormatPr baseColWidth="10" defaultRowHeight="14.4" x14ac:dyDescent="0.3"/>
  <cols>
    <col min="2" max="2" width="11.21875" bestFit="1" customWidth="1"/>
    <col min="3" max="3" width="21.5546875" bestFit="1" customWidth="1"/>
    <col min="4" max="4" width="18.33203125" bestFit="1" customWidth="1"/>
    <col min="5" max="5" width="10.5546875" bestFit="1" customWidth="1"/>
    <col min="6" max="6" width="11.33203125" bestFit="1" customWidth="1"/>
    <col min="7" max="7" width="43.88671875" bestFit="1" customWidth="1"/>
    <col min="8" max="8" width="10.5546875" bestFit="1" customWidth="1"/>
    <col min="9" max="9" width="18.6640625" bestFit="1" customWidth="1"/>
    <col min="10" max="10" width="10.77734375" bestFit="1" customWidth="1"/>
    <col min="11" max="11" width="32.33203125" bestFit="1" customWidth="1"/>
  </cols>
  <sheetData>
    <row r="2" spans="1:11" x14ac:dyDescent="0.3">
      <c r="A2" s="101" t="s">
        <v>88</v>
      </c>
      <c r="B2" s="101" t="s">
        <v>87</v>
      </c>
      <c r="C2" s="101" t="s">
        <v>90</v>
      </c>
      <c r="D2" s="101" t="s">
        <v>89</v>
      </c>
      <c r="E2" s="101" t="s">
        <v>716</v>
      </c>
      <c r="F2" s="101" t="s">
        <v>715</v>
      </c>
      <c r="G2" s="101" t="s">
        <v>711</v>
      </c>
      <c r="H2" s="101" t="s">
        <v>712</v>
      </c>
      <c r="I2" s="101" t="s">
        <v>713</v>
      </c>
      <c r="J2" s="101" t="s">
        <v>842</v>
      </c>
      <c r="K2" s="101" t="s">
        <v>714</v>
      </c>
    </row>
    <row r="3" spans="1:11" x14ac:dyDescent="0.3">
      <c r="A3" s="95">
        <v>1</v>
      </c>
      <c r="B3" s="95" t="s">
        <v>223</v>
      </c>
      <c r="C3" s="7" t="s">
        <v>92</v>
      </c>
      <c r="D3" s="7" t="s">
        <v>91</v>
      </c>
      <c r="E3" s="149">
        <v>18629</v>
      </c>
      <c r="F3" s="10">
        <v>967523719</v>
      </c>
      <c r="G3" s="10" t="s">
        <v>720</v>
      </c>
      <c r="H3" s="10" t="s">
        <v>394</v>
      </c>
      <c r="I3" s="10" t="s">
        <v>721</v>
      </c>
      <c r="J3" s="10" t="s">
        <v>721</v>
      </c>
      <c r="K3" s="10" t="s">
        <v>722</v>
      </c>
    </row>
    <row r="4" spans="1:11" x14ac:dyDescent="0.3">
      <c r="A4" s="150">
        <v>2</v>
      </c>
      <c r="B4" s="150" t="s">
        <v>224</v>
      </c>
      <c r="C4" s="151" t="s">
        <v>94</v>
      </c>
      <c r="D4" s="151" t="s">
        <v>93</v>
      </c>
      <c r="E4" s="153">
        <v>18905</v>
      </c>
      <c r="F4" s="152"/>
      <c r="G4" s="152" t="s">
        <v>724</v>
      </c>
      <c r="H4" s="152" t="s">
        <v>430</v>
      </c>
      <c r="I4" s="152" t="s">
        <v>721</v>
      </c>
      <c r="J4" s="10" t="s">
        <v>721</v>
      </c>
      <c r="K4" s="152" t="s">
        <v>725</v>
      </c>
    </row>
    <row r="5" spans="1:11" x14ac:dyDescent="0.3">
      <c r="A5" s="95">
        <v>3</v>
      </c>
      <c r="B5" s="95" t="s">
        <v>225</v>
      </c>
      <c r="C5" s="7" t="s">
        <v>96</v>
      </c>
      <c r="D5" s="7" t="s">
        <v>95</v>
      </c>
      <c r="E5" s="149">
        <v>19979</v>
      </c>
      <c r="F5" s="10">
        <v>967228103</v>
      </c>
      <c r="G5" s="10" t="s">
        <v>727</v>
      </c>
      <c r="H5" s="10" t="s">
        <v>320</v>
      </c>
      <c r="I5" s="10" t="s">
        <v>721</v>
      </c>
      <c r="J5" s="10" t="s">
        <v>721</v>
      </c>
      <c r="K5" s="10" t="s">
        <v>728</v>
      </c>
    </row>
    <row r="6" spans="1:11" x14ac:dyDescent="0.3">
      <c r="A6" s="150">
        <v>4</v>
      </c>
      <c r="B6" s="150" t="s">
        <v>226</v>
      </c>
      <c r="C6" s="151" t="s">
        <v>98</v>
      </c>
      <c r="D6" s="151" t="s">
        <v>97</v>
      </c>
      <c r="E6" s="153">
        <v>21007</v>
      </c>
      <c r="F6" s="152">
        <v>636808388</v>
      </c>
      <c r="G6" s="152" t="s">
        <v>729</v>
      </c>
      <c r="H6" s="152" t="s">
        <v>333</v>
      </c>
      <c r="I6" s="152" t="s">
        <v>721</v>
      </c>
      <c r="J6" s="10" t="s">
        <v>721</v>
      </c>
      <c r="K6" s="152" t="s">
        <v>699</v>
      </c>
    </row>
    <row r="7" spans="1:11" x14ac:dyDescent="0.3">
      <c r="A7" s="95">
        <v>5</v>
      </c>
      <c r="B7" s="95" t="s">
        <v>227</v>
      </c>
      <c r="C7" s="7" t="s">
        <v>100</v>
      </c>
      <c r="D7" s="7" t="s">
        <v>99</v>
      </c>
      <c r="E7" s="149">
        <v>20253</v>
      </c>
      <c r="F7" s="10">
        <v>967232482</v>
      </c>
      <c r="G7" s="10" t="s">
        <v>730</v>
      </c>
      <c r="H7" s="10" t="s">
        <v>320</v>
      </c>
      <c r="I7" s="10" t="s">
        <v>721</v>
      </c>
      <c r="J7" s="10" t="s">
        <v>721</v>
      </c>
      <c r="K7" s="10" t="s">
        <v>731</v>
      </c>
    </row>
    <row r="8" spans="1:11" x14ac:dyDescent="0.3">
      <c r="A8" s="96">
        <v>6</v>
      </c>
      <c r="B8" s="96" t="s">
        <v>228</v>
      </c>
      <c r="C8" s="97" t="s">
        <v>102</v>
      </c>
      <c r="D8" s="97" t="s">
        <v>101</v>
      </c>
      <c r="E8" s="153"/>
      <c r="F8" s="152">
        <v>967232506</v>
      </c>
      <c r="G8" s="152" t="s">
        <v>732</v>
      </c>
      <c r="H8" s="152" t="s">
        <v>394</v>
      </c>
      <c r="I8" s="152" t="s">
        <v>721</v>
      </c>
      <c r="J8" s="10" t="s">
        <v>721</v>
      </c>
      <c r="K8" s="152" t="s">
        <v>733</v>
      </c>
    </row>
    <row r="9" spans="1:11" x14ac:dyDescent="0.3">
      <c r="A9" s="95">
        <v>7</v>
      </c>
      <c r="B9" s="98" t="s">
        <v>229</v>
      </c>
      <c r="C9" s="7" t="s">
        <v>103</v>
      </c>
      <c r="D9" s="7" t="s">
        <v>93</v>
      </c>
      <c r="E9" s="149">
        <v>20811</v>
      </c>
      <c r="F9" s="10">
        <v>967224969</v>
      </c>
      <c r="G9" s="10" t="s">
        <v>734</v>
      </c>
      <c r="H9" s="10" t="s">
        <v>306</v>
      </c>
      <c r="I9" s="10" t="s">
        <v>721</v>
      </c>
      <c r="J9" s="10" t="s">
        <v>721</v>
      </c>
      <c r="K9" s="10" t="s">
        <v>735</v>
      </c>
    </row>
    <row r="10" spans="1:11" x14ac:dyDescent="0.3">
      <c r="A10" s="96">
        <v>8</v>
      </c>
      <c r="B10" s="96" t="s">
        <v>230</v>
      </c>
      <c r="C10" s="97" t="s">
        <v>105</v>
      </c>
      <c r="D10" s="97" t="s">
        <v>104</v>
      </c>
      <c r="E10" s="153">
        <v>24111</v>
      </c>
      <c r="F10" s="152">
        <v>658265207</v>
      </c>
      <c r="G10" s="152" t="s">
        <v>736</v>
      </c>
      <c r="H10" s="152" t="s">
        <v>333</v>
      </c>
      <c r="I10" s="152" t="s">
        <v>721</v>
      </c>
      <c r="J10" s="10" t="s">
        <v>721</v>
      </c>
      <c r="K10" s="152" t="s">
        <v>737</v>
      </c>
    </row>
    <row r="11" spans="1:11" x14ac:dyDescent="0.3">
      <c r="A11" s="95">
        <v>9</v>
      </c>
      <c r="B11" s="95" t="s">
        <v>237</v>
      </c>
      <c r="C11" s="7" t="s">
        <v>107</v>
      </c>
      <c r="D11" s="7" t="s">
        <v>106</v>
      </c>
      <c r="E11" s="149"/>
      <c r="F11" s="10"/>
      <c r="G11" s="10" t="s">
        <v>738</v>
      </c>
      <c r="H11" s="10" t="s">
        <v>394</v>
      </c>
      <c r="I11" s="10" t="s">
        <v>721</v>
      </c>
      <c r="J11" s="10" t="s">
        <v>721</v>
      </c>
      <c r="K11" s="10"/>
    </row>
    <row r="12" spans="1:11" x14ac:dyDescent="0.3">
      <c r="A12" s="96">
        <v>10</v>
      </c>
      <c r="B12" s="96" t="s">
        <v>231</v>
      </c>
      <c r="C12" s="97" t="s">
        <v>109</v>
      </c>
      <c r="D12" s="97" t="s">
        <v>108</v>
      </c>
      <c r="E12" s="153">
        <v>18278</v>
      </c>
      <c r="F12" s="152">
        <v>967231327</v>
      </c>
      <c r="G12" s="152" t="s">
        <v>739</v>
      </c>
      <c r="H12" s="152" t="s">
        <v>394</v>
      </c>
      <c r="I12" s="152" t="s">
        <v>721</v>
      </c>
      <c r="J12" s="10" t="s">
        <v>721</v>
      </c>
      <c r="K12" s="152"/>
    </row>
    <row r="13" spans="1:11" x14ac:dyDescent="0.3">
      <c r="A13" s="95">
        <v>11</v>
      </c>
      <c r="B13" s="95" t="s">
        <v>232</v>
      </c>
      <c r="C13" s="7" t="s">
        <v>110</v>
      </c>
      <c r="D13" s="7" t="s">
        <v>104</v>
      </c>
      <c r="E13" s="149">
        <v>24587</v>
      </c>
      <c r="F13" s="10">
        <v>600921946</v>
      </c>
      <c r="G13" s="10" t="s">
        <v>740</v>
      </c>
      <c r="H13" s="10" t="s">
        <v>430</v>
      </c>
      <c r="I13" s="10" t="s">
        <v>721</v>
      </c>
      <c r="J13" s="10" t="s">
        <v>721</v>
      </c>
      <c r="K13" s="10" t="s">
        <v>741</v>
      </c>
    </row>
    <row r="14" spans="1:11" x14ac:dyDescent="0.3">
      <c r="A14" s="96">
        <v>12</v>
      </c>
      <c r="B14" s="99" t="s">
        <v>233</v>
      </c>
      <c r="C14" s="97" t="s">
        <v>112</v>
      </c>
      <c r="D14" s="97" t="s">
        <v>111</v>
      </c>
      <c r="E14" s="153">
        <v>27487</v>
      </c>
      <c r="F14" s="152">
        <v>967215693</v>
      </c>
      <c r="G14" s="152" t="s">
        <v>743</v>
      </c>
      <c r="H14" s="152" t="s">
        <v>394</v>
      </c>
      <c r="I14" s="152" t="s">
        <v>721</v>
      </c>
      <c r="J14" s="10" t="s">
        <v>721</v>
      </c>
      <c r="K14" s="152" t="s">
        <v>744</v>
      </c>
    </row>
    <row r="15" spans="1:11" x14ac:dyDescent="0.3">
      <c r="A15" s="95">
        <v>13</v>
      </c>
      <c r="B15" s="95" t="s">
        <v>234</v>
      </c>
      <c r="C15" s="7" t="s">
        <v>114</v>
      </c>
      <c r="D15" s="7" t="s">
        <v>113</v>
      </c>
      <c r="E15" s="149">
        <v>18904</v>
      </c>
      <c r="F15" s="10">
        <v>967239461</v>
      </c>
      <c r="G15" s="10" t="s">
        <v>745</v>
      </c>
      <c r="H15" s="10" t="s">
        <v>430</v>
      </c>
      <c r="I15" s="10" t="s">
        <v>721</v>
      </c>
      <c r="J15" s="10" t="s">
        <v>721</v>
      </c>
      <c r="K15" s="10"/>
    </row>
    <row r="16" spans="1:11" x14ac:dyDescent="0.3">
      <c r="A16" s="96">
        <v>14</v>
      </c>
      <c r="B16" s="96" t="s">
        <v>235</v>
      </c>
      <c r="C16" s="97" t="s">
        <v>116</v>
      </c>
      <c r="D16" s="97" t="s">
        <v>115</v>
      </c>
      <c r="E16" s="153">
        <v>16424</v>
      </c>
      <c r="F16" s="152">
        <v>967312258</v>
      </c>
      <c r="G16" s="152" t="s">
        <v>747</v>
      </c>
      <c r="H16" s="152" t="s">
        <v>306</v>
      </c>
      <c r="I16" s="152" t="s">
        <v>721</v>
      </c>
      <c r="J16" s="10" t="s">
        <v>721</v>
      </c>
      <c r="K16" s="152"/>
    </row>
    <row r="17" spans="1:11" x14ac:dyDescent="0.3">
      <c r="A17" s="96">
        <v>16</v>
      </c>
      <c r="B17" s="96" t="s">
        <v>236</v>
      </c>
      <c r="C17" s="97" t="s">
        <v>118</v>
      </c>
      <c r="D17" s="97" t="s">
        <v>117</v>
      </c>
      <c r="E17" s="153">
        <v>28050</v>
      </c>
      <c r="F17" s="152">
        <v>967240792</v>
      </c>
      <c r="G17" s="152" t="s">
        <v>748</v>
      </c>
      <c r="H17" s="152" t="s">
        <v>394</v>
      </c>
      <c r="I17" s="152" t="s">
        <v>749</v>
      </c>
      <c r="J17" s="152" t="s">
        <v>721</v>
      </c>
      <c r="K17" s="152" t="s">
        <v>750</v>
      </c>
    </row>
    <row r="18" spans="1:11" x14ac:dyDescent="0.3">
      <c r="A18" s="96">
        <v>18</v>
      </c>
      <c r="B18" s="96" t="s">
        <v>238</v>
      </c>
      <c r="C18" s="97" t="s">
        <v>120</v>
      </c>
      <c r="D18" s="97" t="s">
        <v>119</v>
      </c>
      <c r="E18" s="153">
        <v>20030</v>
      </c>
      <c r="F18" s="152">
        <v>967227183</v>
      </c>
      <c r="G18" s="152" t="s">
        <v>751</v>
      </c>
      <c r="H18" s="152" t="s">
        <v>320</v>
      </c>
      <c r="I18" s="152" t="s">
        <v>721</v>
      </c>
      <c r="J18" s="152" t="s">
        <v>721</v>
      </c>
      <c r="K18" s="152" t="s">
        <v>752</v>
      </c>
    </row>
    <row r="19" spans="1:11" x14ac:dyDescent="0.3">
      <c r="A19" s="95">
        <v>19</v>
      </c>
      <c r="B19" s="95" t="s">
        <v>239</v>
      </c>
      <c r="C19" s="7" t="s">
        <v>122</v>
      </c>
      <c r="D19" s="7" t="s">
        <v>121</v>
      </c>
      <c r="E19" s="149">
        <v>22414</v>
      </c>
      <c r="F19" s="10">
        <v>636243596</v>
      </c>
      <c r="G19" s="10" t="s">
        <v>753</v>
      </c>
      <c r="H19" s="10" t="s">
        <v>320</v>
      </c>
      <c r="I19" s="10" t="s">
        <v>721</v>
      </c>
      <c r="J19" s="152" t="s">
        <v>721</v>
      </c>
      <c r="K19" s="10" t="s">
        <v>754</v>
      </c>
    </row>
    <row r="20" spans="1:11" x14ac:dyDescent="0.3">
      <c r="A20" s="96">
        <v>20</v>
      </c>
      <c r="B20" s="96" t="s">
        <v>240</v>
      </c>
      <c r="C20" s="97" t="s">
        <v>124</v>
      </c>
      <c r="D20" s="97" t="s">
        <v>123</v>
      </c>
      <c r="E20" s="153">
        <v>20815</v>
      </c>
      <c r="F20" s="152">
        <v>617737665</v>
      </c>
      <c r="G20" s="152" t="s">
        <v>756</v>
      </c>
      <c r="H20" s="152" t="s">
        <v>333</v>
      </c>
      <c r="I20" s="152" t="s">
        <v>721</v>
      </c>
      <c r="J20" s="152" t="s">
        <v>721</v>
      </c>
      <c r="K20" s="152" t="s">
        <v>757</v>
      </c>
    </row>
    <row r="21" spans="1:11" x14ac:dyDescent="0.3">
      <c r="A21" s="95">
        <v>21</v>
      </c>
      <c r="B21" s="100" t="s">
        <v>241</v>
      </c>
      <c r="C21" s="7" t="s">
        <v>126</v>
      </c>
      <c r="D21" s="7" t="s">
        <v>125</v>
      </c>
      <c r="E21" s="149">
        <v>23993</v>
      </c>
      <c r="F21" s="10">
        <v>625335677</v>
      </c>
      <c r="G21" s="10" t="s">
        <v>758</v>
      </c>
      <c r="H21" s="10" t="s">
        <v>339</v>
      </c>
      <c r="I21" s="10" t="s">
        <v>721</v>
      </c>
      <c r="J21" s="152" t="s">
        <v>721</v>
      </c>
      <c r="K21" s="10" t="s">
        <v>759</v>
      </c>
    </row>
    <row r="22" spans="1:11" x14ac:dyDescent="0.3">
      <c r="A22" s="96">
        <v>22</v>
      </c>
      <c r="B22" s="99" t="s">
        <v>242</v>
      </c>
      <c r="C22" s="97" t="s">
        <v>128</v>
      </c>
      <c r="D22" s="97" t="s">
        <v>127</v>
      </c>
      <c r="E22" s="153">
        <v>20730</v>
      </c>
      <c r="F22" s="152">
        <v>629971819</v>
      </c>
      <c r="G22" s="152" t="s">
        <v>760</v>
      </c>
      <c r="H22" s="152" t="s">
        <v>430</v>
      </c>
      <c r="I22" s="152" t="s">
        <v>721</v>
      </c>
      <c r="J22" s="152" t="s">
        <v>721</v>
      </c>
      <c r="K22" s="152" t="s">
        <v>761</v>
      </c>
    </row>
    <row r="23" spans="1:11" x14ac:dyDescent="0.3">
      <c r="A23" s="95">
        <v>23</v>
      </c>
      <c r="B23" s="95" t="s">
        <v>243</v>
      </c>
      <c r="C23" s="7" t="s">
        <v>130</v>
      </c>
      <c r="D23" s="7" t="s">
        <v>129</v>
      </c>
      <c r="E23" s="149">
        <v>23714</v>
      </c>
      <c r="F23" s="10">
        <v>699508043</v>
      </c>
      <c r="G23" s="10" t="s">
        <v>762</v>
      </c>
      <c r="H23" s="10" t="s">
        <v>333</v>
      </c>
      <c r="I23" s="10" t="s">
        <v>721</v>
      </c>
      <c r="J23" s="152" t="s">
        <v>721</v>
      </c>
      <c r="K23" s="10" t="s">
        <v>763</v>
      </c>
    </row>
    <row r="24" spans="1:11" x14ac:dyDescent="0.3">
      <c r="A24" s="96">
        <v>26</v>
      </c>
      <c r="B24" s="96" t="s">
        <v>244</v>
      </c>
      <c r="C24" s="97" t="s">
        <v>132</v>
      </c>
      <c r="D24" s="97" t="s">
        <v>131</v>
      </c>
      <c r="E24" s="153">
        <v>25497</v>
      </c>
      <c r="F24" s="152">
        <v>967240020</v>
      </c>
      <c r="G24" s="152" t="s">
        <v>766</v>
      </c>
      <c r="H24" s="152" t="s">
        <v>394</v>
      </c>
      <c r="I24" s="152" t="s">
        <v>721</v>
      </c>
      <c r="J24" s="152" t="s">
        <v>721</v>
      </c>
      <c r="K24" s="152"/>
    </row>
    <row r="25" spans="1:11" x14ac:dyDescent="0.3">
      <c r="A25" s="95">
        <v>27</v>
      </c>
      <c r="B25" s="95" t="s">
        <v>245</v>
      </c>
      <c r="C25" s="7" t="s">
        <v>134</v>
      </c>
      <c r="D25" s="7" t="s">
        <v>133</v>
      </c>
      <c r="E25" s="149">
        <v>20595</v>
      </c>
      <c r="F25" s="10">
        <v>967226140</v>
      </c>
      <c r="G25" s="10" t="s">
        <v>767</v>
      </c>
      <c r="H25" s="10" t="s">
        <v>306</v>
      </c>
      <c r="I25" s="10" t="s">
        <v>721</v>
      </c>
      <c r="J25" s="152" t="s">
        <v>721</v>
      </c>
      <c r="K25" s="10"/>
    </row>
    <row r="26" spans="1:11" x14ac:dyDescent="0.3">
      <c r="A26" s="96">
        <v>28</v>
      </c>
      <c r="B26" s="96" t="s">
        <v>246</v>
      </c>
      <c r="C26" s="97" t="s">
        <v>136</v>
      </c>
      <c r="D26" s="97" t="s">
        <v>135</v>
      </c>
      <c r="E26" s="153">
        <v>23097</v>
      </c>
      <c r="F26" s="152">
        <v>654300234</v>
      </c>
      <c r="G26" s="152" t="s">
        <v>768</v>
      </c>
      <c r="H26" s="152" t="s">
        <v>430</v>
      </c>
      <c r="I26" s="152" t="s">
        <v>721</v>
      </c>
      <c r="J26" s="152" t="s">
        <v>721</v>
      </c>
      <c r="K26" s="152" t="s">
        <v>769</v>
      </c>
    </row>
    <row r="27" spans="1:11" x14ac:dyDescent="0.3">
      <c r="A27" s="95">
        <v>29</v>
      </c>
      <c r="B27" s="95" t="s">
        <v>247</v>
      </c>
      <c r="C27" s="7" t="s">
        <v>138</v>
      </c>
      <c r="D27" s="7" t="s">
        <v>137</v>
      </c>
      <c r="E27" s="149">
        <v>18723</v>
      </c>
      <c r="F27" s="10">
        <v>639960849</v>
      </c>
      <c r="G27" s="10" t="s">
        <v>770</v>
      </c>
      <c r="H27" s="10" t="s">
        <v>394</v>
      </c>
      <c r="I27" s="10" t="s">
        <v>721</v>
      </c>
      <c r="J27" s="152" t="s">
        <v>721</v>
      </c>
      <c r="K27" s="10" t="s">
        <v>771</v>
      </c>
    </row>
    <row r="28" spans="1:11" x14ac:dyDescent="0.3">
      <c r="A28" s="96">
        <v>30</v>
      </c>
      <c r="B28" s="96" t="s">
        <v>248</v>
      </c>
      <c r="C28" s="97" t="s">
        <v>140</v>
      </c>
      <c r="D28" s="97" t="s">
        <v>139</v>
      </c>
      <c r="E28" s="153">
        <v>27563</v>
      </c>
      <c r="F28" s="152">
        <v>667689488</v>
      </c>
      <c r="G28" s="152" t="s">
        <v>772</v>
      </c>
      <c r="H28" s="152" t="s">
        <v>430</v>
      </c>
      <c r="I28" s="152" t="s">
        <v>721</v>
      </c>
      <c r="J28" s="152" t="s">
        <v>721</v>
      </c>
      <c r="K28" s="152" t="s">
        <v>773</v>
      </c>
    </row>
    <row r="29" spans="1:11" x14ac:dyDescent="0.3">
      <c r="A29" s="95">
        <v>31</v>
      </c>
      <c r="B29" s="95" t="s">
        <v>249</v>
      </c>
      <c r="C29" s="7" t="s">
        <v>142</v>
      </c>
      <c r="D29" s="7" t="s">
        <v>141</v>
      </c>
      <c r="E29" s="149">
        <v>24898</v>
      </c>
      <c r="F29" s="10">
        <v>648710031</v>
      </c>
      <c r="G29" s="10" t="s">
        <v>775</v>
      </c>
      <c r="H29" s="10" t="s">
        <v>394</v>
      </c>
      <c r="I29" s="10" t="s">
        <v>721</v>
      </c>
      <c r="J29" s="152" t="s">
        <v>721</v>
      </c>
      <c r="K29" s="10" t="s">
        <v>776</v>
      </c>
    </row>
    <row r="30" spans="1:11" x14ac:dyDescent="0.3">
      <c r="A30" s="96">
        <v>32</v>
      </c>
      <c r="B30" s="96" t="s">
        <v>250</v>
      </c>
      <c r="C30" s="97" t="s">
        <v>144</v>
      </c>
      <c r="D30" s="97" t="s">
        <v>143</v>
      </c>
      <c r="E30" s="153">
        <v>20525</v>
      </c>
      <c r="F30" s="152">
        <v>629640135</v>
      </c>
      <c r="G30" s="152" t="s">
        <v>777</v>
      </c>
      <c r="H30" s="152" t="s">
        <v>333</v>
      </c>
      <c r="I30" s="152" t="s">
        <v>721</v>
      </c>
      <c r="J30" s="152" t="s">
        <v>721</v>
      </c>
      <c r="K30" s="152" t="s">
        <v>778</v>
      </c>
    </row>
    <row r="31" spans="1:11" x14ac:dyDescent="0.3">
      <c r="A31" s="95">
        <v>33</v>
      </c>
      <c r="B31" s="95" t="s">
        <v>251</v>
      </c>
      <c r="C31" s="7" t="s">
        <v>146</v>
      </c>
      <c r="D31" s="7" t="s">
        <v>145</v>
      </c>
      <c r="E31" s="149">
        <v>24615</v>
      </c>
      <c r="F31" s="10">
        <v>967194063</v>
      </c>
      <c r="G31" s="10" t="s">
        <v>779</v>
      </c>
      <c r="H31" s="10" t="s">
        <v>339</v>
      </c>
      <c r="I31" s="10" t="s">
        <v>721</v>
      </c>
      <c r="J31" s="152" t="s">
        <v>721</v>
      </c>
      <c r="K31" s="10" t="s">
        <v>780</v>
      </c>
    </row>
    <row r="32" spans="1:11" x14ac:dyDescent="0.3">
      <c r="A32" s="96">
        <v>34</v>
      </c>
      <c r="B32" s="96" t="s">
        <v>252</v>
      </c>
      <c r="C32" s="97" t="s">
        <v>148</v>
      </c>
      <c r="D32" s="97" t="s">
        <v>147</v>
      </c>
      <c r="E32" s="153">
        <v>25592</v>
      </c>
      <c r="F32" s="152">
        <v>967507580</v>
      </c>
      <c r="G32" s="152" t="s">
        <v>781</v>
      </c>
      <c r="H32" s="152" t="s">
        <v>306</v>
      </c>
      <c r="I32" s="152" t="s">
        <v>721</v>
      </c>
      <c r="J32" s="152" t="s">
        <v>721</v>
      </c>
      <c r="K32" s="152" t="s">
        <v>782</v>
      </c>
    </row>
    <row r="33" spans="1:11" x14ac:dyDescent="0.3">
      <c r="A33" s="96">
        <v>36</v>
      </c>
      <c r="B33" s="96" t="s">
        <v>253</v>
      </c>
      <c r="C33" s="97" t="s">
        <v>150</v>
      </c>
      <c r="D33" s="97" t="s">
        <v>149</v>
      </c>
      <c r="E33" s="153"/>
      <c r="F33" s="152">
        <v>690343990</v>
      </c>
      <c r="G33" s="152" t="s">
        <v>727</v>
      </c>
      <c r="H33" s="152" t="s">
        <v>320</v>
      </c>
      <c r="I33" s="152" t="s">
        <v>721</v>
      </c>
      <c r="J33" s="152" t="s">
        <v>721</v>
      </c>
      <c r="K33" s="152" t="s">
        <v>783</v>
      </c>
    </row>
    <row r="34" spans="1:11" x14ac:dyDescent="0.3">
      <c r="A34" s="95">
        <v>37</v>
      </c>
      <c r="B34" s="95" t="s">
        <v>254</v>
      </c>
      <c r="C34" s="7" t="s">
        <v>152</v>
      </c>
      <c r="D34" s="7" t="s">
        <v>151</v>
      </c>
      <c r="E34" s="149"/>
      <c r="F34" s="10">
        <v>610398692</v>
      </c>
      <c r="G34" s="10" t="s">
        <v>784</v>
      </c>
      <c r="H34" s="10" t="s">
        <v>430</v>
      </c>
      <c r="I34" s="10" t="s">
        <v>721</v>
      </c>
      <c r="J34" s="152" t="s">
        <v>721</v>
      </c>
      <c r="K34" s="10" t="s">
        <v>785</v>
      </c>
    </row>
    <row r="35" spans="1:11" x14ac:dyDescent="0.3">
      <c r="A35" s="96">
        <v>38</v>
      </c>
      <c r="B35" s="96" t="s">
        <v>255</v>
      </c>
      <c r="C35" s="97" t="s">
        <v>153</v>
      </c>
      <c r="D35" s="97" t="s">
        <v>104</v>
      </c>
      <c r="E35" s="153">
        <v>23613</v>
      </c>
      <c r="F35" s="152">
        <v>967607669</v>
      </c>
      <c r="G35" s="152" t="s">
        <v>786</v>
      </c>
      <c r="H35" s="152" t="s">
        <v>333</v>
      </c>
      <c r="I35" s="152" t="s">
        <v>721</v>
      </c>
      <c r="J35" s="152" t="s">
        <v>721</v>
      </c>
      <c r="K35" s="152"/>
    </row>
    <row r="36" spans="1:11" x14ac:dyDescent="0.3">
      <c r="A36" s="95">
        <v>39</v>
      </c>
      <c r="B36" s="95" t="s">
        <v>256</v>
      </c>
      <c r="C36" s="7" t="s">
        <v>155</v>
      </c>
      <c r="D36" s="7" t="s">
        <v>154</v>
      </c>
      <c r="E36" s="149"/>
      <c r="F36" s="10">
        <v>967503200</v>
      </c>
      <c r="G36" s="10" t="s">
        <v>765</v>
      </c>
      <c r="H36" s="10" t="s">
        <v>306</v>
      </c>
      <c r="I36" s="10" t="s">
        <v>721</v>
      </c>
      <c r="J36" s="152" t="s">
        <v>721</v>
      </c>
      <c r="K36" s="10"/>
    </row>
    <row r="37" spans="1:11" x14ac:dyDescent="0.3">
      <c r="A37" s="96">
        <v>40</v>
      </c>
      <c r="B37" s="96" t="s">
        <v>257</v>
      </c>
      <c r="C37" s="97" t="s">
        <v>157</v>
      </c>
      <c r="D37" s="97" t="s">
        <v>156</v>
      </c>
      <c r="E37" s="153"/>
      <c r="F37" s="152">
        <v>967227183</v>
      </c>
      <c r="G37" s="152" t="s">
        <v>751</v>
      </c>
      <c r="H37" s="152" t="s">
        <v>320</v>
      </c>
      <c r="I37" s="152" t="s">
        <v>721</v>
      </c>
      <c r="J37" s="152" t="s">
        <v>721</v>
      </c>
      <c r="K37" s="152"/>
    </row>
    <row r="38" spans="1:11" x14ac:dyDescent="0.3">
      <c r="A38" s="95">
        <v>41</v>
      </c>
      <c r="B38" s="95" t="s">
        <v>258</v>
      </c>
      <c r="C38" s="7" t="s">
        <v>159</v>
      </c>
      <c r="D38" s="7" t="s">
        <v>158</v>
      </c>
      <c r="E38" s="149">
        <v>18808</v>
      </c>
      <c r="F38" s="10">
        <v>967216180</v>
      </c>
      <c r="G38" s="10" t="s">
        <v>787</v>
      </c>
      <c r="H38" s="10" t="s">
        <v>394</v>
      </c>
      <c r="I38" s="10" t="s">
        <v>721</v>
      </c>
      <c r="J38" s="152" t="s">
        <v>721</v>
      </c>
      <c r="K38" s="10"/>
    </row>
    <row r="39" spans="1:11" x14ac:dyDescent="0.3">
      <c r="A39" s="96">
        <v>42</v>
      </c>
      <c r="B39" s="96" t="s">
        <v>259</v>
      </c>
      <c r="C39" s="97" t="s">
        <v>161</v>
      </c>
      <c r="D39" s="97" t="s">
        <v>160</v>
      </c>
      <c r="E39" s="153">
        <v>19666</v>
      </c>
      <c r="F39" s="152">
        <v>665613305</v>
      </c>
      <c r="G39" s="152" t="s">
        <v>788</v>
      </c>
      <c r="H39" s="152" t="s">
        <v>333</v>
      </c>
      <c r="I39" s="152" t="s">
        <v>721</v>
      </c>
      <c r="J39" s="152" t="s">
        <v>721</v>
      </c>
      <c r="K39" s="152" t="s">
        <v>789</v>
      </c>
    </row>
    <row r="40" spans="1:11" x14ac:dyDescent="0.3">
      <c r="A40" s="95">
        <v>43</v>
      </c>
      <c r="B40" s="95" t="s">
        <v>260</v>
      </c>
      <c r="C40" s="7" t="s">
        <v>163</v>
      </c>
      <c r="D40" s="7" t="s">
        <v>162</v>
      </c>
      <c r="E40" s="149">
        <v>23018</v>
      </c>
      <c r="F40" s="10">
        <v>690131102</v>
      </c>
      <c r="G40" s="10" t="s">
        <v>790</v>
      </c>
      <c r="H40" s="10" t="s">
        <v>394</v>
      </c>
      <c r="I40" s="10" t="s">
        <v>721</v>
      </c>
      <c r="J40" s="152" t="s">
        <v>721</v>
      </c>
      <c r="K40" s="10" t="s">
        <v>791</v>
      </c>
    </row>
    <row r="41" spans="1:11" x14ac:dyDescent="0.3">
      <c r="A41" s="96">
        <v>44</v>
      </c>
      <c r="B41" s="96" t="s">
        <v>261</v>
      </c>
      <c r="C41" s="97" t="s">
        <v>165</v>
      </c>
      <c r="D41" s="97" t="s">
        <v>164</v>
      </c>
      <c r="E41" s="153">
        <v>22390</v>
      </c>
      <c r="F41" s="152">
        <v>648736744</v>
      </c>
      <c r="G41" s="152" t="s">
        <v>792</v>
      </c>
      <c r="H41" s="152" t="s">
        <v>793</v>
      </c>
      <c r="I41" s="152" t="s">
        <v>794</v>
      </c>
      <c r="J41" s="152" t="s">
        <v>843</v>
      </c>
      <c r="K41" s="152" t="s">
        <v>795</v>
      </c>
    </row>
    <row r="42" spans="1:11" x14ac:dyDescent="0.3">
      <c r="A42" s="95">
        <v>45</v>
      </c>
      <c r="B42" s="95" t="s">
        <v>284</v>
      </c>
      <c r="C42" s="7" t="s">
        <v>163</v>
      </c>
      <c r="D42" s="7" t="s">
        <v>166</v>
      </c>
      <c r="E42" s="149">
        <v>24006</v>
      </c>
      <c r="F42" s="10">
        <v>967260051</v>
      </c>
      <c r="G42" s="10" t="s">
        <v>796</v>
      </c>
      <c r="H42" s="10" t="s">
        <v>376</v>
      </c>
      <c r="I42" s="10" t="s">
        <v>797</v>
      </c>
      <c r="J42" s="10" t="s">
        <v>721</v>
      </c>
      <c r="K42" s="10" t="s">
        <v>798</v>
      </c>
    </row>
    <row r="43" spans="1:11" x14ac:dyDescent="0.3">
      <c r="A43" s="96">
        <v>46</v>
      </c>
      <c r="B43" s="96" t="s">
        <v>262</v>
      </c>
      <c r="C43" s="97" t="s">
        <v>167</v>
      </c>
      <c r="D43" s="97" t="s">
        <v>160</v>
      </c>
      <c r="E43" s="153">
        <v>24013</v>
      </c>
      <c r="F43" s="152">
        <v>967211526</v>
      </c>
      <c r="G43" s="152" t="s">
        <v>799</v>
      </c>
      <c r="H43" s="152" t="s">
        <v>339</v>
      </c>
      <c r="I43" s="152" t="s">
        <v>721</v>
      </c>
      <c r="J43" s="152" t="s">
        <v>721</v>
      </c>
      <c r="K43" s="152" t="s">
        <v>800</v>
      </c>
    </row>
    <row r="44" spans="1:11" x14ac:dyDescent="0.3">
      <c r="A44" s="95">
        <v>49</v>
      </c>
      <c r="B44" s="95" t="s">
        <v>263</v>
      </c>
      <c r="C44" s="7" t="s">
        <v>169</v>
      </c>
      <c r="D44" s="7" t="s">
        <v>168</v>
      </c>
      <c r="E44" s="149">
        <v>31520</v>
      </c>
      <c r="F44" s="10">
        <v>967228103</v>
      </c>
      <c r="G44" s="10" t="s">
        <v>727</v>
      </c>
      <c r="H44" s="10" t="s">
        <v>320</v>
      </c>
      <c r="I44" s="10" t="s">
        <v>721</v>
      </c>
      <c r="J44" s="10" t="s">
        <v>721</v>
      </c>
      <c r="K44" s="10" t="s">
        <v>801</v>
      </c>
    </row>
    <row r="45" spans="1:11" x14ac:dyDescent="0.3">
      <c r="A45" s="96">
        <v>50</v>
      </c>
      <c r="B45" s="96" t="s">
        <v>264</v>
      </c>
      <c r="C45" s="97" t="s">
        <v>169</v>
      </c>
      <c r="D45" s="97" t="s">
        <v>170</v>
      </c>
      <c r="E45" s="153">
        <v>31857</v>
      </c>
      <c r="F45" s="152">
        <v>660253982</v>
      </c>
      <c r="G45" s="152" t="s">
        <v>727</v>
      </c>
      <c r="H45" s="152" t="s">
        <v>320</v>
      </c>
      <c r="I45" s="152" t="s">
        <v>721</v>
      </c>
      <c r="J45" s="10" t="s">
        <v>721</v>
      </c>
      <c r="K45" s="152" t="s">
        <v>802</v>
      </c>
    </row>
    <row r="46" spans="1:11" x14ac:dyDescent="0.3">
      <c r="A46" s="95">
        <v>51</v>
      </c>
      <c r="B46" s="95" t="s">
        <v>265</v>
      </c>
      <c r="C46" s="7" t="s">
        <v>172</v>
      </c>
      <c r="D46" s="7" t="s">
        <v>171</v>
      </c>
      <c r="E46" s="149">
        <v>25041</v>
      </c>
      <c r="F46" s="10">
        <v>646014584</v>
      </c>
      <c r="G46" s="10" t="s">
        <v>803</v>
      </c>
      <c r="H46" s="10" t="s">
        <v>320</v>
      </c>
      <c r="I46" s="10" t="s">
        <v>721</v>
      </c>
      <c r="J46" s="10" t="s">
        <v>721</v>
      </c>
      <c r="K46" s="10" t="s">
        <v>804</v>
      </c>
    </row>
    <row r="47" spans="1:11" x14ac:dyDescent="0.3">
      <c r="A47" s="96">
        <v>52</v>
      </c>
      <c r="B47" s="96" t="s">
        <v>266</v>
      </c>
      <c r="C47" s="97" t="s">
        <v>174</v>
      </c>
      <c r="D47" s="97" t="s">
        <v>173</v>
      </c>
      <c r="E47" s="153">
        <v>18639</v>
      </c>
      <c r="F47" s="152">
        <v>967668992</v>
      </c>
      <c r="G47" s="152" t="s">
        <v>805</v>
      </c>
      <c r="H47" s="152" t="s">
        <v>333</v>
      </c>
      <c r="I47" s="152" t="s">
        <v>721</v>
      </c>
      <c r="J47" s="10" t="s">
        <v>721</v>
      </c>
      <c r="K47" s="152"/>
    </row>
    <row r="48" spans="1:11" x14ac:dyDescent="0.3">
      <c r="A48" s="95">
        <v>53</v>
      </c>
      <c r="B48" s="95" t="s">
        <v>267</v>
      </c>
      <c r="C48" s="7" t="s">
        <v>176</v>
      </c>
      <c r="D48" s="7" t="s">
        <v>175</v>
      </c>
      <c r="E48" s="149">
        <v>25842</v>
      </c>
      <c r="F48" s="10">
        <v>685130721</v>
      </c>
      <c r="G48" s="10" t="s">
        <v>758</v>
      </c>
      <c r="H48" s="10" t="s">
        <v>339</v>
      </c>
      <c r="I48" s="10" t="s">
        <v>721</v>
      </c>
      <c r="J48" s="10" t="s">
        <v>721</v>
      </c>
      <c r="K48" s="10" t="s">
        <v>669</v>
      </c>
    </row>
    <row r="49" spans="1:11" x14ac:dyDescent="0.3">
      <c r="A49" s="96">
        <v>54</v>
      </c>
      <c r="B49" s="96" t="s">
        <v>268</v>
      </c>
      <c r="C49" s="97" t="s">
        <v>178</v>
      </c>
      <c r="D49" s="97" t="s">
        <v>177</v>
      </c>
      <c r="E49" s="153">
        <v>24568</v>
      </c>
      <c r="F49" s="152">
        <v>605104474</v>
      </c>
      <c r="G49" s="152" t="s">
        <v>808</v>
      </c>
      <c r="H49" s="152" t="s">
        <v>320</v>
      </c>
      <c r="I49" s="152" t="s">
        <v>721</v>
      </c>
      <c r="J49" s="10" t="s">
        <v>721</v>
      </c>
      <c r="K49" s="152" t="s">
        <v>809</v>
      </c>
    </row>
    <row r="50" spans="1:11" x14ac:dyDescent="0.3">
      <c r="A50" s="95">
        <v>55</v>
      </c>
      <c r="B50" s="95" t="s">
        <v>269</v>
      </c>
      <c r="C50" s="7" t="s">
        <v>179</v>
      </c>
      <c r="D50" s="7" t="s">
        <v>154</v>
      </c>
      <c r="E50" s="149">
        <v>23120</v>
      </c>
      <c r="F50" s="10">
        <v>666024301</v>
      </c>
      <c r="G50" s="10" t="s">
        <v>810</v>
      </c>
      <c r="H50" s="10" t="s">
        <v>333</v>
      </c>
      <c r="I50" s="10" t="s">
        <v>721</v>
      </c>
      <c r="J50" s="10" t="s">
        <v>721</v>
      </c>
      <c r="K50" s="10" t="s">
        <v>811</v>
      </c>
    </row>
    <row r="51" spans="1:11" x14ac:dyDescent="0.3">
      <c r="A51" s="96">
        <v>56</v>
      </c>
      <c r="B51" s="96" t="s">
        <v>270</v>
      </c>
      <c r="C51" s="97" t="s">
        <v>181</v>
      </c>
      <c r="D51" s="97" t="s">
        <v>180</v>
      </c>
      <c r="E51" s="153">
        <v>21834</v>
      </c>
      <c r="F51" s="152">
        <v>617460340</v>
      </c>
      <c r="G51" s="152" t="s">
        <v>812</v>
      </c>
      <c r="H51" s="152" t="s">
        <v>320</v>
      </c>
      <c r="I51" s="152" t="s">
        <v>721</v>
      </c>
      <c r="J51" s="10" t="s">
        <v>721</v>
      </c>
      <c r="K51" s="152" t="s">
        <v>813</v>
      </c>
    </row>
    <row r="52" spans="1:11" x14ac:dyDescent="0.3">
      <c r="A52" s="95">
        <v>57</v>
      </c>
      <c r="B52" s="95" t="s">
        <v>271</v>
      </c>
      <c r="C52" s="7" t="s">
        <v>183</v>
      </c>
      <c r="D52" s="7" t="s">
        <v>182</v>
      </c>
      <c r="E52" s="149">
        <v>23070</v>
      </c>
      <c r="F52" s="10">
        <v>686772004</v>
      </c>
      <c r="G52" s="10" t="s">
        <v>814</v>
      </c>
      <c r="H52" s="10" t="s">
        <v>306</v>
      </c>
      <c r="I52" s="10" t="s">
        <v>721</v>
      </c>
      <c r="J52" s="10" t="s">
        <v>721</v>
      </c>
      <c r="K52" s="10" t="s">
        <v>815</v>
      </c>
    </row>
    <row r="53" spans="1:11" x14ac:dyDescent="0.3">
      <c r="A53" s="96">
        <v>58</v>
      </c>
      <c r="B53" s="96" t="s">
        <v>272</v>
      </c>
      <c r="C53" s="97" t="s">
        <v>185</v>
      </c>
      <c r="D53" s="97" t="s">
        <v>184</v>
      </c>
      <c r="E53" s="153">
        <v>21884</v>
      </c>
      <c r="F53" s="152">
        <v>659873378</v>
      </c>
      <c r="G53" s="152" t="s">
        <v>817</v>
      </c>
      <c r="H53" s="152" t="s">
        <v>320</v>
      </c>
      <c r="I53" s="152" t="s">
        <v>721</v>
      </c>
      <c r="J53" s="10" t="s">
        <v>721</v>
      </c>
      <c r="K53" s="152" t="s">
        <v>818</v>
      </c>
    </row>
    <row r="54" spans="1:11" x14ac:dyDescent="0.3">
      <c r="A54" s="95">
        <v>59</v>
      </c>
      <c r="B54" s="95" t="s">
        <v>273</v>
      </c>
      <c r="C54" s="7" t="s">
        <v>186</v>
      </c>
      <c r="D54" s="7" t="s">
        <v>160</v>
      </c>
      <c r="E54" s="149">
        <v>24591</v>
      </c>
      <c r="F54" s="10">
        <v>649551904</v>
      </c>
      <c r="G54" s="10" t="s">
        <v>819</v>
      </c>
      <c r="H54" s="10" t="s">
        <v>339</v>
      </c>
      <c r="I54" s="10" t="s">
        <v>721</v>
      </c>
      <c r="J54" s="10" t="s">
        <v>721</v>
      </c>
      <c r="K54" s="10" t="s">
        <v>820</v>
      </c>
    </row>
    <row r="55" spans="1:11" x14ac:dyDescent="0.3">
      <c r="A55" s="96">
        <v>60</v>
      </c>
      <c r="B55" s="96" t="s">
        <v>274</v>
      </c>
      <c r="C55" s="97" t="s">
        <v>188</v>
      </c>
      <c r="D55" s="97" t="s">
        <v>187</v>
      </c>
      <c r="E55" s="153">
        <v>21210</v>
      </c>
      <c r="F55" s="152">
        <v>619424414</v>
      </c>
      <c r="G55" s="152" t="s">
        <v>822</v>
      </c>
      <c r="H55" s="152" t="s">
        <v>823</v>
      </c>
      <c r="I55" s="152" t="s">
        <v>721</v>
      </c>
      <c r="J55" s="10" t="s">
        <v>721</v>
      </c>
      <c r="K55" s="152"/>
    </row>
    <row r="56" spans="1:11" x14ac:dyDescent="0.3">
      <c r="A56" s="95">
        <v>61</v>
      </c>
      <c r="B56" s="95" t="s">
        <v>275</v>
      </c>
      <c r="C56" s="7" t="s">
        <v>189</v>
      </c>
      <c r="D56" s="7" t="s">
        <v>164</v>
      </c>
      <c r="E56" s="149">
        <v>16142</v>
      </c>
      <c r="F56" s="10">
        <v>617754135</v>
      </c>
      <c r="G56" s="10" t="s">
        <v>822</v>
      </c>
      <c r="H56" s="10" t="s">
        <v>823</v>
      </c>
      <c r="I56" s="10" t="s">
        <v>721</v>
      </c>
      <c r="J56" s="10" t="s">
        <v>721</v>
      </c>
      <c r="K56" s="10"/>
    </row>
    <row r="57" spans="1:11" x14ac:dyDescent="0.3">
      <c r="A57" s="96">
        <v>62</v>
      </c>
      <c r="B57" s="96" t="s">
        <v>276</v>
      </c>
      <c r="C57" s="97" t="s">
        <v>191</v>
      </c>
      <c r="D57" s="97" t="s">
        <v>190</v>
      </c>
      <c r="E57" s="153">
        <v>25559</v>
      </c>
      <c r="F57" s="152">
        <v>610303022</v>
      </c>
      <c r="G57" s="152" t="s">
        <v>824</v>
      </c>
      <c r="H57" s="152" t="s">
        <v>313</v>
      </c>
      <c r="I57" s="152" t="s">
        <v>825</v>
      </c>
      <c r="J57" s="10" t="s">
        <v>721</v>
      </c>
      <c r="K57" s="152" t="s">
        <v>315</v>
      </c>
    </row>
    <row r="58" spans="1:11" x14ac:dyDescent="0.3">
      <c r="A58" s="95">
        <v>63</v>
      </c>
      <c r="B58" s="95" t="s">
        <v>277</v>
      </c>
      <c r="C58" s="7" t="s">
        <v>193</v>
      </c>
      <c r="D58" s="7" t="s">
        <v>192</v>
      </c>
      <c r="E58" s="149">
        <v>23475</v>
      </c>
      <c r="F58" s="10">
        <v>646707399</v>
      </c>
      <c r="G58" s="10" t="s">
        <v>826</v>
      </c>
      <c r="H58" s="10" t="s">
        <v>493</v>
      </c>
      <c r="I58" s="10" t="s">
        <v>827</v>
      </c>
      <c r="J58" s="10" t="s">
        <v>721</v>
      </c>
      <c r="K58" s="10" t="s">
        <v>628</v>
      </c>
    </row>
    <row r="59" spans="1:11" x14ac:dyDescent="0.3">
      <c r="A59" s="96">
        <v>64</v>
      </c>
      <c r="B59" s="96" t="s">
        <v>278</v>
      </c>
      <c r="C59" s="97" t="s">
        <v>194</v>
      </c>
      <c r="D59" s="97" t="s">
        <v>143</v>
      </c>
      <c r="E59" s="153">
        <v>25731</v>
      </c>
      <c r="F59" s="152">
        <v>651991167</v>
      </c>
      <c r="G59" s="152" t="s">
        <v>828</v>
      </c>
      <c r="H59" s="152" t="s">
        <v>829</v>
      </c>
      <c r="I59" s="152" t="s">
        <v>830</v>
      </c>
      <c r="J59" s="152" t="s">
        <v>844</v>
      </c>
      <c r="K59" s="152" t="s">
        <v>831</v>
      </c>
    </row>
    <row r="60" spans="1:11" x14ac:dyDescent="0.3">
      <c r="A60" s="95">
        <v>65</v>
      </c>
      <c r="B60" s="95" t="s">
        <v>279</v>
      </c>
      <c r="C60" s="7" t="s">
        <v>195</v>
      </c>
      <c r="D60" s="7" t="s">
        <v>156</v>
      </c>
      <c r="E60" s="149">
        <v>26777</v>
      </c>
      <c r="F60" s="10">
        <v>667678391</v>
      </c>
      <c r="G60" s="10" t="s">
        <v>832</v>
      </c>
      <c r="H60" s="10" t="s">
        <v>829</v>
      </c>
      <c r="I60" s="10" t="s">
        <v>830</v>
      </c>
      <c r="J60" s="10" t="s">
        <v>844</v>
      </c>
      <c r="K60" s="10" t="s">
        <v>833</v>
      </c>
    </row>
    <row r="61" spans="1:11" x14ac:dyDescent="0.3">
      <c r="A61" s="96">
        <v>66</v>
      </c>
      <c r="B61" s="96" t="s">
        <v>280</v>
      </c>
      <c r="C61" s="97" t="s">
        <v>197</v>
      </c>
      <c r="D61" s="97" t="s">
        <v>196</v>
      </c>
      <c r="E61" s="153">
        <v>24650</v>
      </c>
      <c r="F61" s="152">
        <v>646767498</v>
      </c>
      <c r="G61" s="152" t="s">
        <v>834</v>
      </c>
      <c r="H61" s="152" t="s">
        <v>339</v>
      </c>
      <c r="I61" s="152" t="s">
        <v>721</v>
      </c>
      <c r="J61" s="152" t="s">
        <v>721</v>
      </c>
      <c r="K61" s="152" t="s">
        <v>835</v>
      </c>
    </row>
    <row r="62" spans="1:11" x14ac:dyDescent="0.3">
      <c r="A62" s="95">
        <v>67</v>
      </c>
      <c r="B62" s="95" t="s">
        <v>281</v>
      </c>
      <c r="C62" s="7" t="s">
        <v>199</v>
      </c>
      <c r="D62" s="7" t="s">
        <v>198</v>
      </c>
      <c r="E62" s="149">
        <v>24196</v>
      </c>
      <c r="F62" s="10">
        <v>616492222</v>
      </c>
      <c r="G62" s="10" t="s">
        <v>834</v>
      </c>
      <c r="H62" s="10" t="s">
        <v>339</v>
      </c>
      <c r="I62" s="10" t="s">
        <v>721</v>
      </c>
      <c r="J62" s="152" t="s">
        <v>721</v>
      </c>
      <c r="K62" s="10" t="s">
        <v>836</v>
      </c>
    </row>
    <row r="63" spans="1:11" x14ac:dyDescent="0.3">
      <c r="A63" s="96">
        <v>68</v>
      </c>
      <c r="B63" s="96" t="s">
        <v>282</v>
      </c>
      <c r="C63" s="97" t="s">
        <v>201</v>
      </c>
      <c r="D63" s="97" t="s">
        <v>200</v>
      </c>
      <c r="E63" s="153">
        <v>20934</v>
      </c>
      <c r="F63" s="152">
        <v>686373929</v>
      </c>
      <c r="G63" s="152" t="s">
        <v>837</v>
      </c>
      <c r="H63" s="152" t="s">
        <v>306</v>
      </c>
      <c r="I63" s="152" t="s">
        <v>721</v>
      </c>
      <c r="J63" s="152" t="s">
        <v>721</v>
      </c>
      <c r="K63" s="152" t="s">
        <v>838</v>
      </c>
    </row>
    <row r="64" spans="1:11" x14ac:dyDescent="0.3">
      <c r="A64" s="95">
        <v>69</v>
      </c>
      <c r="B64" s="95" t="s">
        <v>283</v>
      </c>
      <c r="C64" s="7" t="s">
        <v>112</v>
      </c>
      <c r="D64" s="7" t="s">
        <v>202</v>
      </c>
      <c r="E64" s="149">
        <v>19082</v>
      </c>
      <c r="F64" s="10">
        <v>649259212</v>
      </c>
      <c r="G64" s="10" t="s">
        <v>839</v>
      </c>
      <c r="H64" s="10" t="s">
        <v>333</v>
      </c>
      <c r="I64" s="10" t="s">
        <v>721</v>
      </c>
      <c r="J64" s="152" t="s">
        <v>721</v>
      </c>
      <c r="K64" s="10" t="s">
        <v>840</v>
      </c>
    </row>
    <row r="65" spans="1:12" s="172" customFormat="1" x14ac:dyDescent="0.3">
      <c r="A65" s="150">
        <v>70</v>
      </c>
      <c r="B65" s="95" t="s">
        <v>1100</v>
      </c>
      <c r="C65" s="152" t="s">
        <v>1737</v>
      </c>
      <c r="D65" s="152" t="s">
        <v>1732</v>
      </c>
      <c r="E65" s="153"/>
      <c r="F65" s="152"/>
      <c r="G65" s="152"/>
      <c r="H65" s="152"/>
      <c r="I65" s="152"/>
      <c r="J65" s="152"/>
      <c r="K65" s="152"/>
    </row>
    <row r="66" spans="1:12" x14ac:dyDescent="0.3">
      <c r="A66" s="171">
        <v>71</v>
      </c>
      <c r="B66" s="95" t="s">
        <v>1246</v>
      </c>
      <c r="C66" s="10" t="s">
        <v>1735</v>
      </c>
      <c r="D66" s="10" t="s">
        <v>1733</v>
      </c>
      <c r="E66" s="149"/>
      <c r="F66" s="10"/>
      <c r="G66" s="10"/>
      <c r="H66" s="10"/>
      <c r="I66" s="10"/>
      <c r="J66" s="10"/>
      <c r="K66" s="10"/>
    </row>
    <row r="67" spans="1:12" s="172" customFormat="1" x14ac:dyDescent="0.3">
      <c r="A67" s="150">
        <v>72</v>
      </c>
      <c r="B67" s="95" t="s">
        <v>511</v>
      </c>
      <c r="C67" s="173" t="s">
        <v>512</v>
      </c>
      <c r="D67" s="173" t="s">
        <v>513</v>
      </c>
      <c r="E67" s="174">
        <v>22991</v>
      </c>
      <c r="F67" s="173">
        <v>607794824</v>
      </c>
      <c r="G67" s="173" t="s">
        <v>514</v>
      </c>
      <c r="H67" s="152" t="s">
        <v>306</v>
      </c>
      <c r="I67" s="173" t="s">
        <v>307</v>
      </c>
      <c r="J67" s="173" t="s">
        <v>307</v>
      </c>
      <c r="K67" s="173" t="s">
        <v>515</v>
      </c>
    </row>
    <row r="68" spans="1:12" x14ac:dyDescent="0.3">
      <c r="A68" s="171">
        <v>73</v>
      </c>
      <c r="B68" s="95" t="s">
        <v>963</v>
      </c>
      <c r="C68" s="10" t="s">
        <v>1736</v>
      </c>
      <c r="D68" s="10" t="s">
        <v>1734</v>
      </c>
      <c r="E68" s="149"/>
      <c r="F68" s="10"/>
      <c r="G68" s="10"/>
      <c r="H68" s="10"/>
      <c r="I68" s="10"/>
      <c r="J68" s="10"/>
      <c r="K68" s="10"/>
    </row>
    <row r="69" spans="1:12" x14ac:dyDescent="0.3">
      <c r="A69" s="180">
        <v>74</v>
      </c>
      <c r="B69" t="s">
        <v>629</v>
      </c>
      <c r="C69" t="s">
        <v>2022</v>
      </c>
      <c r="D69" t="s">
        <v>2021</v>
      </c>
      <c r="E69" s="148">
        <v>28286</v>
      </c>
      <c r="F69">
        <v>652678193</v>
      </c>
      <c r="G69" t="s">
        <v>2023</v>
      </c>
      <c r="H69" t="s">
        <v>306</v>
      </c>
      <c r="I69" t="s">
        <v>721</v>
      </c>
      <c r="J69" t="s">
        <v>721</v>
      </c>
      <c r="K69" t="s">
        <v>1444</v>
      </c>
    </row>
    <row r="70" spans="1:12" x14ac:dyDescent="0.3">
      <c r="A70" s="181">
        <v>75</v>
      </c>
      <c r="B70" t="s">
        <v>457</v>
      </c>
      <c r="C70" t="s">
        <v>458</v>
      </c>
      <c r="D70" t="s">
        <v>459</v>
      </c>
      <c r="E70" s="148">
        <v>29691</v>
      </c>
      <c r="F70">
        <v>686032237</v>
      </c>
      <c r="G70" t="s">
        <v>2023</v>
      </c>
      <c r="H70" t="s">
        <v>306</v>
      </c>
      <c r="I70" t="s">
        <v>721</v>
      </c>
      <c r="J70" t="s">
        <v>721</v>
      </c>
      <c r="K70" t="s">
        <v>2024</v>
      </c>
    </row>
    <row r="71" spans="1:12" x14ac:dyDescent="0.3">
      <c r="A71" s="180">
        <v>76</v>
      </c>
      <c r="B71" t="s">
        <v>2025</v>
      </c>
      <c r="C71" t="s">
        <v>1642</v>
      </c>
      <c r="D71" t="s">
        <v>1643</v>
      </c>
      <c r="E71" s="148">
        <v>29305</v>
      </c>
      <c r="F71">
        <v>679170354</v>
      </c>
      <c r="G71" t="s">
        <v>1644</v>
      </c>
      <c r="H71" t="s">
        <v>394</v>
      </c>
      <c r="I71" t="s">
        <v>721</v>
      </c>
      <c r="J71" t="s">
        <v>721</v>
      </c>
      <c r="K71" t="s">
        <v>1645</v>
      </c>
    </row>
    <row r="72" spans="1:12" x14ac:dyDescent="0.3">
      <c r="A72" s="181">
        <v>77</v>
      </c>
      <c r="B72" t="s">
        <v>487</v>
      </c>
      <c r="C72" t="s">
        <v>488</v>
      </c>
      <c r="D72" t="s">
        <v>489</v>
      </c>
      <c r="E72" s="148">
        <v>24637</v>
      </c>
      <c r="F72">
        <v>685612278</v>
      </c>
      <c r="G72" t="s">
        <v>490</v>
      </c>
      <c r="H72" t="s">
        <v>333</v>
      </c>
      <c r="I72" t="s">
        <v>307</v>
      </c>
      <c r="J72" t="s">
        <v>307</v>
      </c>
      <c r="K72" t="s">
        <v>491</v>
      </c>
    </row>
    <row r="73" spans="1:12" x14ac:dyDescent="0.3">
      <c r="A73" s="181">
        <v>78</v>
      </c>
      <c r="B73" t="s">
        <v>568</v>
      </c>
      <c r="C73" t="s">
        <v>569</v>
      </c>
      <c r="D73" t="s">
        <v>570</v>
      </c>
      <c r="E73" s="148">
        <v>24833</v>
      </c>
      <c r="F73">
        <v>620470804</v>
      </c>
      <c r="G73" t="s">
        <v>571</v>
      </c>
      <c r="H73" s="170" t="s">
        <v>430</v>
      </c>
      <c r="I73" t="s">
        <v>307</v>
      </c>
      <c r="J73" t="s">
        <v>307</v>
      </c>
      <c r="K73" t="s">
        <v>572</v>
      </c>
    </row>
    <row r="74" spans="1:12" x14ac:dyDescent="0.3">
      <c r="A74" s="181">
        <v>79</v>
      </c>
      <c r="B74" t="s">
        <v>1691</v>
      </c>
      <c r="C74" t="s">
        <v>1692</v>
      </c>
      <c r="D74" t="s">
        <v>1693</v>
      </c>
      <c r="E74" s="148">
        <v>26303</v>
      </c>
      <c r="F74">
        <v>629107065</v>
      </c>
      <c r="G74" t="s">
        <v>1694</v>
      </c>
      <c r="H74" s="170" t="s">
        <v>1695</v>
      </c>
      <c r="I74" t="s">
        <v>1696</v>
      </c>
      <c r="J74" t="s">
        <v>307</v>
      </c>
      <c r="K74" t="s">
        <v>1697</v>
      </c>
    </row>
    <row r="75" spans="1:12" x14ac:dyDescent="0.3">
      <c r="A75" s="225">
        <v>1</v>
      </c>
      <c r="B75" s="226" t="s">
        <v>2381</v>
      </c>
      <c r="C75" s="227" t="s">
        <v>2382</v>
      </c>
      <c r="D75" s="227" t="s">
        <v>451</v>
      </c>
      <c r="E75" s="228">
        <v>29218</v>
      </c>
      <c r="F75" s="227">
        <v>696188685</v>
      </c>
      <c r="G75" s="227" t="s">
        <v>2383</v>
      </c>
      <c r="H75" s="229">
        <v>2001</v>
      </c>
      <c r="I75" s="227" t="s">
        <v>307</v>
      </c>
      <c r="J75" s="227" t="s">
        <v>307</v>
      </c>
      <c r="K75" s="227" t="s">
        <v>2384</v>
      </c>
      <c r="L75" s="230"/>
    </row>
    <row r="76" spans="1:12" x14ac:dyDescent="0.3">
      <c r="A76" s="225">
        <v>2</v>
      </c>
      <c r="B76" s="231" t="s">
        <v>2385</v>
      </c>
      <c r="C76" s="227" t="s">
        <v>2386</v>
      </c>
      <c r="D76" s="227" t="s">
        <v>405</v>
      </c>
      <c r="E76" s="228">
        <v>29558</v>
      </c>
      <c r="F76" s="227">
        <v>619434479</v>
      </c>
      <c r="G76" s="227" t="s">
        <v>2387</v>
      </c>
      <c r="H76" s="229">
        <v>2110</v>
      </c>
      <c r="I76" s="227" t="s">
        <v>1011</v>
      </c>
      <c r="J76" s="227" t="s">
        <v>307</v>
      </c>
      <c r="K76" s="227" t="s">
        <v>2388</v>
      </c>
      <c r="L76" s="230"/>
    </row>
    <row r="77" spans="1:12" x14ac:dyDescent="0.3">
      <c r="A77" s="225">
        <v>3</v>
      </c>
      <c r="B77" s="226" t="s">
        <v>2389</v>
      </c>
      <c r="C77" s="227" t="s">
        <v>2390</v>
      </c>
      <c r="D77" s="227" t="s">
        <v>2391</v>
      </c>
      <c r="E77" s="228">
        <v>42210</v>
      </c>
      <c r="F77" s="227">
        <v>636731128</v>
      </c>
      <c r="G77" s="227" t="s">
        <v>2392</v>
      </c>
      <c r="H77" s="229">
        <v>2008</v>
      </c>
      <c r="I77" s="227" t="s">
        <v>307</v>
      </c>
      <c r="J77" s="227" t="s">
        <v>307</v>
      </c>
      <c r="K77" s="227" t="s">
        <v>2393</v>
      </c>
      <c r="L77" s="230"/>
    </row>
    <row r="78" spans="1:12" x14ac:dyDescent="0.3">
      <c r="A78" s="225">
        <v>4</v>
      </c>
      <c r="B78" s="226" t="s">
        <v>2394</v>
      </c>
      <c r="C78" s="227" t="s">
        <v>2395</v>
      </c>
      <c r="D78" s="227" t="s">
        <v>695</v>
      </c>
      <c r="E78" s="228">
        <v>25500</v>
      </c>
      <c r="F78" s="227">
        <v>646196842</v>
      </c>
      <c r="G78" s="227" t="s">
        <v>2396</v>
      </c>
      <c r="H78" s="229">
        <v>2006</v>
      </c>
      <c r="I78" s="227" t="s">
        <v>307</v>
      </c>
      <c r="J78" s="227" t="s">
        <v>307</v>
      </c>
      <c r="K78" s="227" t="s">
        <v>2397</v>
      </c>
      <c r="L78" s="230"/>
    </row>
    <row r="79" spans="1:12" x14ac:dyDescent="0.3">
      <c r="A79" s="225">
        <v>5</v>
      </c>
      <c r="B79" s="226" t="s">
        <v>2398</v>
      </c>
      <c r="C79" s="227" t="s">
        <v>1688</v>
      </c>
      <c r="D79" s="227" t="s">
        <v>2399</v>
      </c>
      <c r="E79" s="228">
        <v>24156</v>
      </c>
      <c r="F79" s="227">
        <v>616392593</v>
      </c>
      <c r="G79" s="227" t="s">
        <v>2400</v>
      </c>
      <c r="H79" s="229">
        <v>2270</v>
      </c>
      <c r="I79" s="227" t="s">
        <v>2401</v>
      </c>
      <c r="J79" s="227" t="s">
        <v>307</v>
      </c>
      <c r="K79" s="227" t="s">
        <v>2402</v>
      </c>
      <c r="L79" s="230"/>
    </row>
    <row r="80" spans="1:12" x14ac:dyDescent="0.3">
      <c r="A80" s="225">
        <v>6</v>
      </c>
      <c r="B80" s="226" t="s">
        <v>2403</v>
      </c>
      <c r="C80" s="227" t="s">
        <v>2404</v>
      </c>
      <c r="D80" s="227" t="s">
        <v>1494</v>
      </c>
      <c r="E80" s="228" t="s">
        <v>2405</v>
      </c>
      <c r="F80" s="227">
        <v>656286808</v>
      </c>
      <c r="G80" s="227" t="s">
        <v>2406</v>
      </c>
      <c r="H80" s="229">
        <v>2001</v>
      </c>
      <c r="I80" s="227" t="s">
        <v>307</v>
      </c>
      <c r="J80" s="227" t="s">
        <v>307</v>
      </c>
      <c r="K80" s="227" t="s">
        <v>2407</v>
      </c>
      <c r="L80" s="230"/>
    </row>
    <row r="81" spans="1:12" x14ac:dyDescent="0.3">
      <c r="A81" s="225">
        <v>7</v>
      </c>
      <c r="B81" s="226" t="s">
        <v>2408</v>
      </c>
      <c r="C81" s="227" t="s">
        <v>2409</v>
      </c>
      <c r="D81" s="227" t="s">
        <v>2410</v>
      </c>
      <c r="E81" s="228">
        <v>24331</v>
      </c>
      <c r="F81" s="227">
        <v>644467295</v>
      </c>
      <c r="G81" s="227" t="s">
        <v>2411</v>
      </c>
      <c r="H81" s="229">
        <v>2006</v>
      </c>
      <c r="I81" s="227" t="s">
        <v>307</v>
      </c>
      <c r="J81" s="227" t="s">
        <v>307</v>
      </c>
      <c r="K81" s="227" t="s">
        <v>2412</v>
      </c>
      <c r="L81" s="230"/>
    </row>
    <row r="82" spans="1:12" x14ac:dyDescent="0.3">
      <c r="A82" s="225">
        <v>8</v>
      </c>
      <c r="B82" s="226" t="s">
        <v>2413</v>
      </c>
      <c r="C82" s="227" t="s">
        <v>2414</v>
      </c>
      <c r="D82" s="227" t="s">
        <v>2415</v>
      </c>
      <c r="E82" s="228">
        <v>24623</v>
      </c>
      <c r="F82" s="227">
        <v>667527763</v>
      </c>
      <c r="G82" s="227" t="s">
        <v>2411</v>
      </c>
      <c r="H82" s="229">
        <v>2006</v>
      </c>
      <c r="I82" s="227" t="s">
        <v>307</v>
      </c>
      <c r="J82" s="227" t="s">
        <v>307</v>
      </c>
      <c r="K82" s="227" t="s">
        <v>2412</v>
      </c>
      <c r="L82" s="230"/>
    </row>
    <row r="83" spans="1:12" x14ac:dyDescent="0.3">
      <c r="A83" s="225">
        <v>9</v>
      </c>
      <c r="B83" s="226" t="s">
        <v>2416</v>
      </c>
      <c r="C83" s="227" t="s">
        <v>2417</v>
      </c>
      <c r="D83" s="227" t="s">
        <v>2418</v>
      </c>
      <c r="E83" s="228">
        <v>27093</v>
      </c>
      <c r="F83" s="227">
        <v>686590354</v>
      </c>
      <c r="G83" s="227" t="s">
        <v>2419</v>
      </c>
      <c r="H83" s="229">
        <v>2001</v>
      </c>
      <c r="I83" s="227" t="s">
        <v>307</v>
      </c>
      <c r="J83" s="227" t="s">
        <v>307</v>
      </c>
      <c r="K83" s="227" t="s">
        <v>2420</v>
      </c>
      <c r="L83" s="230"/>
    </row>
    <row r="84" spans="1:12" x14ac:dyDescent="0.3">
      <c r="A84" s="225">
        <v>10</v>
      </c>
      <c r="B84" s="226" t="s">
        <v>2421</v>
      </c>
      <c r="C84" s="227" t="s">
        <v>2422</v>
      </c>
      <c r="D84" s="227" t="s">
        <v>2415</v>
      </c>
      <c r="E84" s="228">
        <v>24877</v>
      </c>
      <c r="F84" s="227">
        <v>609741860</v>
      </c>
      <c r="G84" s="227" t="s">
        <v>2423</v>
      </c>
      <c r="H84" s="229">
        <v>2001</v>
      </c>
      <c r="I84" s="227" t="s">
        <v>307</v>
      </c>
      <c r="J84" s="227" t="s">
        <v>307</v>
      </c>
      <c r="K84" s="227" t="s">
        <v>2424</v>
      </c>
      <c r="L84" s="230"/>
    </row>
    <row r="85" spans="1:12" x14ac:dyDescent="0.3">
      <c r="A85" s="225">
        <v>11</v>
      </c>
      <c r="B85" s="226" t="s">
        <v>2425</v>
      </c>
      <c r="C85" s="227" t="s">
        <v>2426</v>
      </c>
      <c r="D85" s="227" t="s">
        <v>576</v>
      </c>
      <c r="E85" s="228">
        <v>21836</v>
      </c>
      <c r="F85" s="227">
        <v>686056344</v>
      </c>
      <c r="G85" s="227" t="s">
        <v>2427</v>
      </c>
      <c r="H85" s="229">
        <v>2004</v>
      </c>
      <c r="I85" s="227" t="s">
        <v>721</v>
      </c>
      <c r="J85" s="227" t="s">
        <v>721</v>
      </c>
      <c r="K85" s="227" t="s">
        <v>2428</v>
      </c>
      <c r="L85" s="230"/>
    </row>
    <row r="86" spans="1:12" x14ac:dyDescent="0.3">
      <c r="A86" s="225">
        <v>12</v>
      </c>
      <c r="B86" s="226" t="s">
        <v>2429</v>
      </c>
      <c r="C86" s="227" t="s">
        <v>2430</v>
      </c>
      <c r="D86" s="227" t="s">
        <v>480</v>
      </c>
      <c r="E86" s="228">
        <v>26689</v>
      </c>
      <c r="F86" s="227">
        <v>617626825</v>
      </c>
      <c r="G86" s="227" t="s">
        <v>2431</v>
      </c>
      <c r="H86" s="229">
        <v>2005</v>
      </c>
      <c r="I86" s="227" t="s">
        <v>721</v>
      </c>
      <c r="J86" s="227" t="s">
        <v>721</v>
      </c>
      <c r="K86" s="227" t="s">
        <v>2432</v>
      </c>
      <c r="L86" s="230"/>
    </row>
    <row r="87" spans="1:12" x14ac:dyDescent="0.3">
      <c r="A87" s="225">
        <v>13</v>
      </c>
      <c r="B87" s="226" t="s">
        <v>2433</v>
      </c>
      <c r="C87" s="227" t="s">
        <v>2434</v>
      </c>
      <c r="D87" s="227" t="s">
        <v>2435</v>
      </c>
      <c r="E87" s="228">
        <v>26354</v>
      </c>
      <c r="F87" s="227">
        <v>610338702</v>
      </c>
      <c r="G87" s="227" t="s">
        <v>2436</v>
      </c>
      <c r="H87" s="229">
        <v>2004</v>
      </c>
      <c r="I87" s="227" t="s">
        <v>721</v>
      </c>
      <c r="J87" s="227" t="s">
        <v>721</v>
      </c>
      <c r="K87" s="227" t="s">
        <v>2437</v>
      </c>
      <c r="L87" s="230"/>
    </row>
    <row r="88" spans="1:12" x14ac:dyDescent="0.3">
      <c r="A88" s="225">
        <v>14</v>
      </c>
      <c r="B88" s="226" t="s">
        <v>2438</v>
      </c>
      <c r="C88" s="227" t="s">
        <v>2439</v>
      </c>
      <c r="D88" s="227" t="s">
        <v>127</v>
      </c>
      <c r="E88" s="228">
        <v>26478</v>
      </c>
      <c r="F88" s="227">
        <v>650242929</v>
      </c>
      <c r="G88" s="227" t="s">
        <v>2440</v>
      </c>
      <c r="H88" s="229">
        <v>30508</v>
      </c>
      <c r="I88" s="227" t="s">
        <v>1371</v>
      </c>
      <c r="J88" s="227" t="s">
        <v>1372</v>
      </c>
      <c r="K88" s="227" t="s">
        <v>2441</v>
      </c>
      <c r="L88" s="230"/>
    </row>
    <row r="89" spans="1:12" x14ac:dyDescent="0.3">
      <c r="A89" s="225">
        <v>15</v>
      </c>
      <c r="B89" s="226" t="s">
        <v>2442</v>
      </c>
      <c r="C89" s="227" t="s">
        <v>2443</v>
      </c>
      <c r="D89" s="227" t="s">
        <v>1953</v>
      </c>
      <c r="E89" s="228">
        <v>25588</v>
      </c>
      <c r="F89" s="227">
        <v>679154095</v>
      </c>
      <c r="G89" s="227" t="s">
        <v>2444</v>
      </c>
      <c r="H89" s="229">
        <v>2006</v>
      </c>
      <c r="I89" s="227" t="s">
        <v>721</v>
      </c>
      <c r="J89" s="227" t="s">
        <v>721</v>
      </c>
      <c r="K89" s="227" t="s">
        <v>2445</v>
      </c>
      <c r="L89" s="230"/>
    </row>
    <row r="90" spans="1:12" x14ac:dyDescent="0.3">
      <c r="A90" s="225">
        <v>16</v>
      </c>
      <c r="B90" s="226" t="s">
        <v>2446</v>
      </c>
      <c r="C90" s="227" t="s">
        <v>2447</v>
      </c>
      <c r="D90" s="227" t="s">
        <v>360</v>
      </c>
      <c r="E90" s="228">
        <v>20795</v>
      </c>
      <c r="F90" s="227">
        <v>669669199</v>
      </c>
      <c r="G90" s="227" t="s">
        <v>2448</v>
      </c>
      <c r="H90" s="229">
        <v>2002</v>
      </c>
      <c r="I90" s="227" t="s">
        <v>721</v>
      </c>
      <c r="J90" s="227" t="s">
        <v>721</v>
      </c>
      <c r="K90" s="227" t="s">
        <v>2449</v>
      </c>
      <c r="L90" s="230"/>
    </row>
    <row r="91" spans="1:12" x14ac:dyDescent="0.3">
      <c r="A91" s="225">
        <v>17</v>
      </c>
      <c r="B91" s="231" t="s">
        <v>2450</v>
      </c>
      <c r="C91" s="227" t="s">
        <v>2451</v>
      </c>
      <c r="D91" s="227" t="s">
        <v>2452</v>
      </c>
      <c r="E91" s="228">
        <v>32023</v>
      </c>
      <c r="F91" s="227">
        <v>666246636</v>
      </c>
      <c r="G91" s="227" t="s">
        <v>2453</v>
      </c>
      <c r="H91" s="229">
        <v>2003</v>
      </c>
      <c r="I91" s="227" t="s">
        <v>721</v>
      </c>
      <c r="J91" s="227" t="s">
        <v>721</v>
      </c>
      <c r="K91" s="227" t="s">
        <v>2454</v>
      </c>
      <c r="L91" s="230"/>
    </row>
    <row r="92" spans="1:12" x14ac:dyDescent="0.3">
      <c r="A92" s="225">
        <v>18</v>
      </c>
      <c r="B92" s="226" t="s">
        <v>2455</v>
      </c>
      <c r="C92" s="227" t="s">
        <v>2456</v>
      </c>
      <c r="D92" s="227" t="s">
        <v>405</v>
      </c>
      <c r="E92" s="228">
        <v>20514</v>
      </c>
      <c r="F92" s="227">
        <v>605447032</v>
      </c>
      <c r="G92" s="227" t="s">
        <v>2457</v>
      </c>
      <c r="H92" s="229">
        <v>2600</v>
      </c>
      <c r="I92" s="227" t="s">
        <v>401</v>
      </c>
      <c r="J92" s="227" t="s">
        <v>307</v>
      </c>
      <c r="K92" s="227" t="s">
        <v>2458</v>
      </c>
      <c r="L92" s="230"/>
    </row>
    <row r="93" spans="1:12" x14ac:dyDescent="0.3">
      <c r="A93" s="225">
        <v>19</v>
      </c>
      <c r="B93" s="226" t="s">
        <v>2459</v>
      </c>
      <c r="C93" s="227" t="s">
        <v>2460</v>
      </c>
      <c r="D93" s="227" t="s">
        <v>1529</v>
      </c>
      <c r="E93" s="228">
        <v>28062</v>
      </c>
      <c r="F93" s="227">
        <v>676129661</v>
      </c>
      <c r="G93" s="227" t="s">
        <v>2461</v>
      </c>
      <c r="H93" s="229">
        <v>2005</v>
      </c>
      <c r="I93" s="227" t="s">
        <v>721</v>
      </c>
      <c r="J93" s="227" t="s">
        <v>721</v>
      </c>
      <c r="K93" s="227" t="s">
        <v>2462</v>
      </c>
      <c r="L93" s="230"/>
    </row>
    <row r="94" spans="1:12" x14ac:dyDescent="0.3">
      <c r="A94" s="225">
        <v>20</v>
      </c>
      <c r="B94" s="226" t="s">
        <v>2463</v>
      </c>
      <c r="C94" s="227" t="s">
        <v>2464</v>
      </c>
      <c r="D94" s="227" t="s">
        <v>2465</v>
      </c>
      <c r="E94" s="228">
        <v>36027</v>
      </c>
      <c r="F94" s="227">
        <v>607428559</v>
      </c>
      <c r="G94" s="227"/>
      <c r="H94" s="229"/>
      <c r="I94" s="227"/>
      <c r="J94" s="227"/>
      <c r="K94" s="227"/>
      <c r="L94" s="230"/>
    </row>
    <row r="95" spans="1:12" x14ac:dyDescent="0.3">
      <c r="A95" s="225">
        <v>21</v>
      </c>
      <c r="B95" s="226" t="s">
        <v>2466</v>
      </c>
      <c r="C95" s="227" t="s">
        <v>2464</v>
      </c>
      <c r="D95" s="227" t="s">
        <v>2043</v>
      </c>
      <c r="E95" s="228">
        <v>36887</v>
      </c>
      <c r="F95" s="227">
        <v>607428559</v>
      </c>
      <c r="G95" s="227"/>
      <c r="H95" s="229"/>
      <c r="I95" s="227"/>
      <c r="J95" s="227"/>
      <c r="K95" s="227"/>
      <c r="L95" s="230"/>
    </row>
    <row r="96" spans="1:12" x14ac:dyDescent="0.3">
      <c r="A96" s="225">
        <v>22</v>
      </c>
      <c r="B96" s="226" t="s">
        <v>2467</v>
      </c>
      <c r="C96" s="227" t="s">
        <v>2335</v>
      </c>
      <c r="D96" s="227" t="s">
        <v>2468</v>
      </c>
      <c r="E96" s="228">
        <v>26060</v>
      </c>
      <c r="F96" s="227">
        <v>626567855</v>
      </c>
      <c r="G96" s="227" t="s">
        <v>2469</v>
      </c>
      <c r="H96" s="229">
        <v>2008</v>
      </c>
      <c r="I96" s="227" t="s">
        <v>307</v>
      </c>
      <c r="J96" s="227" t="s">
        <v>307</v>
      </c>
      <c r="K96" s="227" t="s">
        <v>1848</v>
      </c>
      <c r="L96" s="230"/>
    </row>
    <row r="97" spans="1:12" x14ac:dyDescent="0.3">
      <c r="A97" s="225">
        <v>23</v>
      </c>
      <c r="B97" s="231" t="s">
        <v>2470</v>
      </c>
      <c r="C97" s="227" t="s">
        <v>2471</v>
      </c>
      <c r="D97" s="227" t="s">
        <v>2472</v>
      </c>
      <c r="E97" s="228">
        <v>25239</v>
      </c>
      <c r="F97" s="227">
        <v>675910779</v>
      </c>
      <c r="G97" s="227" t="s">
        <v>2242</v>
      </c>
      <c r="H97" s="229">
        <v>2005</v>
      </c>
      <c r="I97" s="227" t="s">
        <v>307</v>
      </c>
      <c r="J97" s="227" t="s">
        <v>307</v>
      </c>
      <c r="K97" s="227" t="s">
        <v>2243</v>
      </c>
      <c r="L97" s="230"/>
    </row>
    <row r="98" spans="1:12" ht="15" thickBot="1" x14ac:dyDescent="0.35">
      <c r="A98" s="225">
        <v>24</v>
      </c>
      <c r="B98" s="226" t="s">
        <v>2473</v>
      </c>
      <c r="C98" s="227" t="s">
        <v>2474</v>
      </c>
      <c r="D98" s="227" t="s">
        <v>2475</v>
      </c>
      <c r="E98" s="228">
        <v>23744</v>
      </c>
      <c r="F98" s="227">
        <v>617652096</v>
      </c>
      <c r="G98" s="227" t="s">
        <v>2476</v>
      </c>
      <c r="H98" s="229">
        <v>2005</v>
      </c>
      <c r="I98" s="227" t="s">
        <v>307</v>
      </c>
      <c r="J98" s="227" t="s">
        <v>307</v>
      </c>
      <c r="K98" s="227" t="s">
        <v>2477</v>
      </c>
      <c r="L98" s="230"/>
    </row>
    <row r="99" spans="1:12" ht="15" thickBot="1" x14ac:dyDescent="0.35">
      <c r="A99" s="225">
        <v>25</v>
      </c>
      <c r="B99" s="226" t="s">
        <v>2478</v>
      </c>
      <c r="C99" s="227" t="s">
        <v>2479</v>
      </c>
      <c r="D99" s="232" t="s">
        <v>570</v>
      </c>
      <c r="E99" s="233">
        <v>23249</v>
      </c>
      <c r="F99" s="234">
        <v>652801104</v>
      </c>
      <c r="G99" s="235" t="s">
        <v>2480</v>
      </c>
      <c r="H99" s="234">
        <v>2006</v>
      </c>
      <c r="I99" s="232" t="s">
        <v>721</v>
      </c>
      <c r="J99" s="232" t="s">
        <v>721</v>
      </c>
      <c r="K99" s="232" t="s">
        <v>2481</v>
      </c>
      <c r="L99" s="230"/>
    </row>
    <row r="100" spans="1:12" ht="15" thickBot="1" x14ac:dyDescent="0.35">
      <c r="A100" s="225">
        <v>26</v>
      </c>
      <c r="B100" s="226" t="s">
        <v>2482</v>
      </c>
      <c r="C100" s="227" t="s">
        <v>2483</v>
      </c>
      <c r="D100" s="232" t="s">
        <v>2484</v>
      </c>
      <c r="E100" s="233">
        <v>20010</v>
      </c>
      <c r="F100" s="234">
        <v>677251467</v>
      </c>
      <c r="G100" s="235" t="s">
        <v>2485</v>
      </c>
      <c r="H100" s="234">
        <v>2005</v>
      </c>
      <c r="I100" s="232" t="s">
        <v>2486</v>
      </c>
      <c r="J100" s="232" t="s">
        <v>2487</v>
      </c>
      <c r="K100" s="232" t="s">
        <v>2488</v>
      </c>
      <c r="L100" s="230"/>
    </row>
    <row r="101" spans="1:12" ht="15" thickBot="1" x14ac:dyDescent="0.35">
      <c r="A101" s="225">
        <v>27</v>
      </c>
      <c r="B101" s="226" t="s">
        <v>2489</v>
      </c>
      <c r="C101" s="227" t="s">
        <v>2490</v>
      </c>
      <c r="D101" s="232" t="s">
        <v>2491</v>
      </c>
      <c r="E101" s="233">
        <v>26903</v>
      </c>
      <c r="F101" s="234">
        <v>616352322</v>
      </c>
      <c r="G101" s="235" t="s">
        <v>2492</v>
      </c>
      <c r="H101" s="234">
        <v>2008</v>
      </c>
      <c r="I101" s="232" t="s">
        <v>721</v>
      </c>
      <c r="J101" s="232" t="s">
        <v>721</v>
      </c>
      <c r="K101" s="232" t="s">
        <v>2493</v>
      </c>
      <c r="L101" s="230"/>
    </row>
    <row r="102" spans="1:12" ht="15" thickBot="1" x14ac:dyDescent="0.35">
      <c r="A102" s="225">
        <v>28</v>
      </c>
      <c r="B102" s="226" t="s">
        <v>2494</v>
      </c>
      <c r="C102" s="227" t="s">
        <v>697</v>
      </c>
      <c r="D102" s="232" t="s">
        <v>698</v>
      </c>
      <c r="E102" s="233">
        <v>21978</v>
      </c>
      <c r="F102" s="234">
        <v>676525051</v>
      </c>
      <c r="G102" s="235" t="s">
        <v>2495</v>
      </c>
      <c r="H102" s="234">
        <v>2005</v>
      </c>
      <c r="I102" s="232" t="s">
        <v>307</v>
      </c>
      <c r="J102" s="232" t="s">
        <v>307</v>
      </c>
      <c r="K102" s="232" t="s">
        <v>699</v>
      </c>
      <c r="L102" s="230"/>
    </row>
    <row r="103" spans="1:12" ht="29.4" thickBot="1" x14ac:dyDescent="0.35">
      <c r="A103" s="225">
        <v>29</v>
      </c>
      <c r="B103" s="226" t="s">
        <v>2496</v>
      </c>
      <c r="C103" s="227" t="s">
        <v>2497</v>
      </c>
      <c r="D103" s="232" t="s">
        <v>2498</v>
      </c>
      <c r="E103" s="233">
        <v>42294</v>
      </c>
      <c r="F103" s="234">
        <v>630551323</v>
      </c>
      <c r="G103" s="235" t="s">
        <v>2499</v>
      </c>
      <c r="H103" s="234">
        <v>2005</v>
      </c>
      <c r="I103" s="232" t="s">
        <v>721</v>
      </c>
      <c r="J103" s="232" t="s">
        <v>721</v>
      </c>
      <c r="K103" s="232" t="s">
        <v>2500</v>
      </c>
      <c r="L103" s="230" t="s">
        <v>2501</v>
      </c>
    </row>
    <row r="104" spans="1:12" ht="15" thickBot="1" x14ac:dyDescent="0.35">
      <c r="A104" s="225">
        <v>30</v>
      </c>
      <c r="B104" s="226" t="s">
        <v>2502</v>
      </c>
      <c r="C104" s="227" t="s">
        <v>2503</v>
      </c>
      <c r="D104" s="232" t="s">
        <v>2504</v>
      </c>
      <c r="E104" s="233">
        <v>31231</v>
      </c>
      <c r="F104" s="234">
        <v>673642214</v>
      </c>
      <c r="G104" s="235" t="s">
        <v>2505</v>
      </c>
      <c r="H104" s="234">
        <v>2005</v>
      </c>
      <c r="I104" s="232" t="s">
        <v>721</v>
      </c>
      <c r="J104" s="232" t="s">
        <v>721</v>
      </c>
      <c r="K104" s="232" t="s">
        <v>2506</v>
      </c>
      <c r="L104" s="230"/>
    </row>
    <row r="105" spans="1:12" ht="15" thickBot="1" x14ac:dyDescent="0.35">
      <c r="A105" s="225">
        <v>31</v>
      </c>
      <c r="B105" s="226" t="s">
        <v>2507</v>
      </c>
      <c r="C105" s="227" t="s">
        <v>2508</v>
      </c>
      <c r="D105" s="232" t="s">
        <v>2509</v>
      </c>
      <c r="E105" s="233">
        <v>23138</v>
      </c>
      <c r="F105" s="234">
        <v>636549484</v>
      </c>
      <c r="G105" s="235" t="s">
        <v>2510</v>
      </c>
      <c r="H105" s="234">
        <v>25008</v>
      </c>
      <c r="I105" s="232" t="s">
        <v>721</v>
      </c>
      <c r="J105" s="232" t="s">
        <v>721</v>
      </c>
      <c r="K105" s="232" t="s">
        <v>2511</v>
      </c>
      <c r="L105" s="230" t="s">
        <v>2501</v>
      </c>
    </row>
    <row r="106" spans="1:12" ht="15" thickBot="1" x14ac:dyDescent="0.35">
      <c r="A106" s="225">
        <v>32</v>
      </c>
      <c r="B106" s="226" t="s">
        <v>2512</v>
      </c>
      <c r="C106" s="227" t="s">
        <v>1497</v>
      </c>
      <c r="D106" s="232" t="s">
        <v>2475</v>
      </c>
      <c r="E106" s="233">
        <v>22349</v>
      </c>
      <c r="F106" s="234">
        <v>616025008</v>
      </c>
      <c r="G106" s="235" t="s">
        <v>2513</v>
      </c>
      <c r="H106" s="234">
        <v>25008</v>
      </c>
      <c r="I106" s="232" t="s">
        <v>721</v>
      </c>
      <c r="J106" s="232" t="s">
        <v>721</v>
      </c>
      <c r="K106" s="232" t="s">
        <v>2511</v>
      </c>
      <c r="L106" s="230" t="s">
        <v>2501</v>
      </c>
    </row>
    <row r="107" spans="1:12" ht="15" thickBot="1" x14ac:dyDescent="0.35">
      <c r="A107" s="225">
        <v>33</v>
      </c>
      <c r="B107" s="226" t="s">
        <v>2514</v>
      </c>
      <c r="C107" s="227" t="s">
        <v>615</v>
      </c>
      <c r="D107" s="232" t="s">
        <v>616</v>
      </c>
      <c r="E107" s="233">
        <v>22166</v>
      </c>
      <c r="F107" s="234">
        <v>606673716</v>
      </c>
      <c r="G107" s="235" t="s">
        <v>2515</v>
      </c>
      <c r="H107" s="234">
        <v>2004</v>
      </c>
      <c r="I107" s="232" t="s">
        <v>307</v>
      </c>
      <c r="J107" s="232" t="s">
        <v>307</v>
      </c>
      <c r="K107" s="232" t="s">
        <v>2516</v>
      </c>
      <c r="L107" s="230"/>
    </row>
    <row r="108" spans="1:12" ht="29.4" thickBot="1" x14ac:dyDescent="0.35">
      <c r="A108" s="225">
        <v>34</v>
      </c>
      <c r="B108" s="226" t="s">
        <v>2517</v>
      </c>
      <c r="C108" s="227" t="s">
        <v>2518</v>
      </c>
      <c r="D108" s="232" t="s">
        <v>324</v>
      </c>
      <c r="E108" s="233">
        <v>31842</v>
      </c>
      <c r="F108" s="234">
        <v>678355321</v>
      </c>
      <c r="G108" s="235" t="s">
        <v>2519</v>
      </c>
      <c r="H108" s="234">
        <v>2005</v>
      </c>
      <c r="I108" s="232" t="s">
        <v>721</v>
      </c>
      <c r="J108" s="232" t="s">
        <v>721</v>
      </c>
      <c r="K108" s="232" t="s">
        <v>2520</v>
      </c>
      <c r="L108" s="230"/>
    </row>
    <row r="109" spans="1:12" x14ac:dyDescent="0.3">
      <c r="A109" s="225">
        <v>35</v>
      </c>
      <c r="B109" s="236" t="s">
        <v>2521</v>
      </c>
      <c r="C109" s="236" t="s">
        <v>2522</v>
      </c>
      <c r="D109" s="236" t="s">
        <v>384</v>
      </c>
      <c r="E109" s="237">
        <v>25319</v>
      </c>
      <c r="F109" s="236">
        <v>661775136</v>
      </c>
      <c r="G109" s="236" t="s">
        <v>2523</v>
      </c>
      <c r="H109" s="229">
        <v>2510</v>
      </c>
      <c r="I109" s="227" t="s">
        <v>314</v>
      </c>
      <c r="J109" s="227" t="s">
        <v>307</v>
      </c>
      <c r="K109" s="236" t="s">
        <v>2524</v>
      </c>
      <c r="L109" s="230"/>
    </row>
    <row r="110" spans="1:12" x14ac:dyDescent="0.3">
      <c r="A110" s="225">
        <v>36</v>
      </c>
      <c r="B110" s="236" t="s">
        <v>2525</v>
      </c>
      <c r="C110" s="236" t="s">
        <v>2526</v>
      </c>
      <c r="D110" s="236" t="s">
        <v>2527</v>
      </c>
      <c r="E110" s="237">
        <v>42084</v>
      </c>
      <c r="F110" s="236">
        <v>600581522</v>
      </c>
      <c r="G110" s="236" t="s">
        <v>2528</v>
      </c>
      <c r="H110" s="229">
        <v>2004</v>
      </c>
      <c r="I110" s="227" t="s">
        <v>307</v>
      </c>
      <c r="J110" s="227" t="s">
        <v>307</v>
      </c>
      <c r="K110" s="236" t="s">
        <v>2529</v>
      </c>
      <c r="L110" s="230"/>
    </row>
    <row r="111" spans="1:12" x14ac:dyDescent="0.3">
      <c r="A111" s="225">
        <v>37</v>
      </c>
      <c r="B111" s="231" t="s">
        <v>2530</v>
      </c>
      <c r="C111" s="227" t="s">
        <v>2531</v>
      </c>
      <c r="D111" s="227" t="s">
        <v>369</v>
      </c>
      <c r="E111" s="237">
        <v>24288</v>
      </c>
      <c r="F111" s="236">
        <v>605992872</v>
      </c>
      <c r="G111" s="227" t="s">
        <v>2532</v>
      </c>
      <c r="H111" s="229">
        <v>2005</v>
      </c>
      <c r="I111" s="227" t="s">
        <v>307</v>
      </c>
      <c r="J111" s="227" t="s">
        <v>307</v>
      </c>
      <c r="K111" s="227" t="s">
        <v>2533</v>
      </c>
      <c r="L111" s="230"/>
    </row>
    <row r="112" spans="1:12" x14ac:dyDescent="0.3">
      <c r="A112" s="225">
        <v>38</v>
      </c>
      <c r="B112" s="231" t="s">
        <v>2534</v>
      </c>
      <c r="C112" s="227" t="s">
        <v>2535</v>
      </c>
      <c r="D112" s="227" t="s">
        <v>2536</v>
      </c>
      <c r="E112" s="228">
        <v>20499</v>
      </c>
      <c r="F112" s="227" t="s">
        <v>2537</v>
      </c>
      <c r="G112" s="227" t="s">
        <v>2538</v>
      </c>
      <c r="H112" s="229">
        <v>2005</v>
      </c>
      <c r="I112" s="227" t="s">
        <v>307</v>
      </c>
      <c r="J112" s="227" t="s">
        <v>307</v>
      </c>
      <c r="K112" s="227" t="s">
        <v>2539</v>
      </c>
      <c r="L112" s="230"/>
    </row>
    <row r="113" spans="1:12" x14ac:dyDescent="0.3">
      <c r="A113" s="225">
        <v>39</v>
      </c>
      <c r="B113" s="231" t="s">
        <v>2540</v>
      </c>
      <c r="C113" s="227" t="s">
        <v>2541</v>
      </c>
      <c r="D113" s="227" t="s">
        <v>2542</v>
      </c>
      <c r="E113" s="228">
        <v>23555</v>
      </c>
      <c r="F113" s="227">
        <v>652155658</v>
      </c>
      <c r="G113" s="227" t="s">
        <v>2543</v>
      </c>
      <c r="H113" s="229">
        <v>2630</v>
      </c>
      <c r="I113" s="227" t="s">
        <v>827</v>
      </c>
      <c r="J113" s="227" t="s">
        <v>307</v>
      </c>
      <c r="K113" s="227" t="s">
        <v>2544</v>
      </c>
      <c r="L113" s="230"/>
    </row>
    <row r="114" spans="1:12" x14ac:dyDescent="0.3">
      <c r="A114" s="225">
        <v>40</v>
      </c>
      <c r="B114" s="226" t="s">
        <v>2545</v>
      </c>
      <c r="C114" s="227" t="s">
        <v>2546</v>
      </c>
      <c r="D114" s="227" t="s">
        <v>2547</v>
      </c>
      <c r="E114" s="228">
        <v>22331</v>
      </c>
      <c r="F114" s="227">
        <v>699950772</v>
      </c>
      <c r="G114" s="227" t="s">
        <v>2548</v>
      </c>
      <c r="H114" s="229">
        <v>2005</v>
      </c>
      <c r="I114" s="227" t="s">
        <v>307</v>
      </c>
      <c r="J114" s="227" t="s">
        <v>307</v>
      </c>
      <c r="K114" s="227" t="s">
        <v>2549</v>
      </c>
      <c r="L114" s="230"/>
    </row>
    <row r="115" spans="1:12" x14ac:dyDescent="0.3">
      <c r="A115" s="225">
        <v>41</v>
      </c>
      <c r="B115" s="226" t="s">
        <v>2550</v>
      </c>
      <c r="C115" s="227" t="s">
        <v>2551</v>
      </c>
      <c r="D115" s="227" t="s">
        <v>2552</v>
      </c>
      <c r="E115" s="228">
        <v>26404</v>
      </c>
      <c r="F115" s="227">
        <v>626017174</v>
      </c>
      <c r="G115" s="227" t="s">
        <v>2553</v>
      </c>
      <c r="H115" s="229">
        <v>2006</v>
      </c>
      <c r="I115" s="227" t="s">
        <v>307</v>
      </c>
      <c r="J115" s="227" t="s">
        <v>307</v>
      </c>
      <c r="K115" s="227" t="s">
        <v>2554</v>
      </c>
      <c r="L115" s="230"/>
    </row>
    <row r="116" spans="1:12" x14ac:dyDescent="0.3">
      <c r="A116" s="225">
        <v>42</v>
      </c>
      <c r="B116" s="226" t="s">
        <v>2555</v>
      </c>
      <c r="C116" s="227" t="s">
        <v>2556</v>
      </c>
      <c r="D116" s="227" t="s">
        <v>2557</v>
      </c>
      <c r="E116" s="228">
        <v>30327</v>
      </c>
      <c r="F116" s="227">
        <v>652087431</v>
      </c>
      <c r="G116" s="227" t="s">
        <v>2558</v>
      </c>
      <c r="H116" s="229">
        <v>2510</v>
      </c>
      <c r="I116" s="227" t="s">
        <v>314</v>
      </c>
      <c r="J116" s="227" t="s">
        <v>307</v>
      </c>
      <c r="K116" s="227" t="s">
        <v>2559</v>
      </c>
      <c r="L116" s="230"/>
    </row>
    <row r="117" spans="1:12" x14ac:dyDescent="0.3">
      <c r="A117" s="225">
        <v>43</v>
      </c>
      <c r="B117" s="226" t="s">
        <v>2560</v>
      </c>
      <c r="C117" s="227" t="s">
        <v>2561</v>
      </c>
      <c r="D117" s="227" t="s">
        <v>2562</v>
      </c>
      <c r="E117" s="228">
        <v>30821</v>
      </c>
      <c r="F117" s="227">
        <v>636694225</v>
      </c>
      <c r="G117" s="227" t="s">
        <v>2558</v>
      </c>
      <c r="H117" s="229">
        <v>2510</v>
      </c>
      <c r="I117" s="227" t="s">
        <v>314</v>
      </c>
      <c r="J117" s="227" t="s">
        <v>307</v>
      </c>
      <c r="K117" s="227" t="s">
        <v>2559</v>
      </c>
      <c r="L117" s="230"/>
    </row>
    <row r="118" spans="1:12" x14ac:dyDescent="0.3">
      <c r="A118" s="225">
        <v>44</v>
      </c>
      <c r="B118" s="226" t="s">
        <v>2563</v>
      </c>
      <c r="C118" s="227" t="s">
        <v>2564</v>
      </c>
      <c r="D118" s="227" t="s">
        <v>2565</v>
      </c>
      <c r="E118" s="228">
        <v>30393</v>
      </c>
      <c r="F118" s="236">
        <v>678628149</v>
      </c>
      <c r="G118" s="227" t="s">
        <v>2566</v>
      </c>
      <c r="H118" s="229">
        <v>2001</v>
      </c>
      <c r="I118" s="227" t="s">
        <v>307</v>
      </c>
      <c r="J118" s="227" t="s">
        <v>307</v>
      </c>
      <c r="K118" s="227" t="s">
        <v>2567</v>
      </c>
      <c r="L118" s="230"/>
    </row>
    <row r="119" spans="1:12" x14ac:dyDescent="0.3">
      <c r="A119" s="225">
        <v>45</v>
      </c>
      <c r="B119" s="226" t="s">
        <v>2568</v>
      </c>
      <c r="C119" s="227" t="s">
        <v>2569</v>
      </c>
      <c r="D119" s="227" t="s">
        <v>2570</v>
      </c>
      <c r="E119" s="228">
        <v>30466</v>
      </c>
      <c r="F119" s="227">
        <v>608170028</v>
      </c>
      <c r="G119" s="227" t="s">
        <v>2566</v>
      </c>
      <c r="H119" s="229">
        <v>2001</v>
      </c>
      <c r="I119" s="227" t="s">
        <v>307</v>
      </c>
      <c r="J119" s="227" t="s">
        <v>307</v>
      </c>
      <c r="K119" s="227" t="s">
        <v>2567</v>
      </c>
      <c r="L119" s="230"/>
    </row>
    <row r="120" spans="1:12" x14ac:dyDescent="0.3">
      <c r="A120" s="225">
        <v>46</v>
      </c>
      <c r="B120" s="226" t="s">
        <v>2571</v>
      </c>
      <c r="C120" s="227" t="s">
        <v>2572</v>
      </c>
      <c r="D120" s="227" t="s">
        <v>2573</v>
      </c>
      <c r="E120" s="228">
        <v>19798</v>
      </c>
      <c r="F120" s="227">
        <v>648602238</v>
      </c>
      <c r="G120" s="227" t="s">
        <v>2574</v>
      </c>
      <c r="H120" s="229">
        <v>2001</v>
      </c>
      <c r="I120" s="227" t="s">
        <v>307</v>
      </c>
      <c r="J120" s="227" t="s">
        <v>307</v>
      </c>
      <c r="K120" s="227" t="s">
        <v>2575</v>
      </c>
      <c r="L120" s="230"/>
    </row>
    <row r="121" spans="1:12" x14ac:dyDescent="0.3">
      <c r="A121" s="225">
        <v>47</v>
      </c>
      <c r="B121" s="226" t="s">
        <v>2576</v>
      </c>
      <c r="C121" s="227" t="s">
        <v>2577</v>
      </c>
      <c r="D121" s="227" t="s">
        <v>2578</v>
      </c>
      <c r="E121" s="228">
        <v>25467</v>
      </c>
      <c r="F121" s="227">
        <v>610996434</v>
      </c>
      <c r="G121" s="227" t="s">
        <v>2579</v>
      </c>
      <c r="H121" s="229">
        <v>2630</v>
      </c>
      <c r="I121" s="227" t="s">
        <v>827</v>
      </c>
      <c r="J121" s="227" t="s">
        <v>307</v>
      </c>
      <c r="K121" s="227" t="s">
        <v>2580</v>
      </c>
      <c r="L121" s="230"/>
    </row>
    <row r="122" spans="1:12" x14ac:dyDescent="0.3">
      <c r="A122" s="225">
        <v>48</v>
      </c>
      <c r="B122" s="226" t="s">
        <v>2581</v>
      </c>
      <c r="C122" s="227" t="s">
        <v>2582</v>
      </c>
      <c r="D122" s="227" t="s">
        <v>2583</v>
      </c>
      <c r="E122" s="228">
        <v>25756</v>
      </c>
      <c r="F122" s="227">
        <v>696307057</v>
      </c>
      <c r="G122" s="227" t="s">
        <v>2584</v>
      </c>
      <c r="H122" s="229">
        <v>2006</v>
      </c>
      <c r="I122" s="227" t="s">
        <v>307</v>
      </c>
      <c r="J122" s="227" t="s">
        <v>307</v>
      </c>
      <c r="K122" s="227" t="s">
        <v>2585</v>
      </c>
      <c r="L122" s="230"/>
    </row>
    <row r="123" spans="1:12" x14ac:dyDescent="0.3">
      <c r="A123" s="225">
        <v>49</v>
      </c>
      <c r="B123" s="226" t="s">
        <v>2586</v>
      </c>
      <c r="C123" s="227" t="s">
        <v>2587</v>
      </c>
      <c r="D123" s="227" t="s">
        <v>1898</v>
      </c>
      <c r="E123" s="228">
        <v>32811</v>
      </c>
      <c r="F123" s="227">
        <v>677011238</v>
      </c>
      <c r="G123" s="227" t="s">
        <v>2588</v>
      </c>
      <c r="H123" s="229">
        <v>23250</v>
      </c>
      <c r="I123" s="227" t="s">
        <v>2589</v>
      </c>
      <c r="J123" s="227" t="s">
        <v>2590</v>
      </c>
      <c r="K123" s="227" t="s">
        <v>2591</v>
      </c>
      <c r="L123" s="230"/>
    </row>
    <row r="124" spans="1:12" x14ac:dyDescent="0.3">
      <c r="A124" s="225">
        <v>50</v>
      </c>
      <c r="B124" s="226" t="s">
        <v>2592</v>
      </c>
      <c r="C124" s="227" t="s">
        <v>2593</v>
      </c>
      <c r="D124" s="227" t="s">
        <v>2594</v>
      </c>
      <c r="E124" s="228">
        <v>25588</v>
      </c>
      <c r="F124" s="227">
        <v>679154095</v>
      </c>
      <c r="G124" s="227" t="s">
        <v>2595</v>
      </c>
      <c r="H124" s="229">
        <v>2006</v>
      </c>
      <c r="I124" s="227" t="s">
        <v>307</v>
      </c>
      <c r="J124" s="227" t="s">
        <v>307</v>
      </c>
      <c r="K124" s="227" t="s">
        <v>2445</v>
      </c>
      <c r="L124" s="230"/>
    </row>
    <row r="125" spans="1:12" x14ac:dyDescent="0.3">
      <c r="A125" s="225">
        <v>51</v>
      </c>
      <c r="B125" s="226" t="s">
        <v>2596</v>
      </c>
      <c r="C125" s="227" t="s">
        <v>2597</v>
      </c>
      <c r="D125" s="227" t="s">
        <v>2598</v>
      </c>
      <c r="E125" s="228">
        <v>24648</v>
      </c>
      <c r="F125" s="227">
        <v>677507858</v>
      </c>
      <c r="G125" s="227" t="s">
        <v>2599</v>
      </c>
      <c r="H125" s="229">
        <v>2430</v>
      </c>
      <c r="I125" s="227" t="s">
        <v>2600</v>
      </c>
      <c r="J125" s="227" t="s">
        <v>307</v>
      </c>
      <c r="K125" s="227" t="s">
        <v>2601</v>
      </c>
      <c r="L125" s="230"/>
    </row>
    <row r="126" spans="1:12" x14ac:dyDescent="0.3">
      <c r="A126" s="225">
        <v>52</v>
      </c>
      <c r="B126" s="226" t="s">
        <v>2602</v>
      </c>
      <c r="C126" s="227" t="s">
        <v>2603</v>
      </c>
      <c r="D126" s="227" t="s">
        <v>356</v>
      </c>
      <c r="E126" s="228">
        <v>30363</v>
      </c>
      <c r="F126" s="227">
        <v>687483712</v>
      </c>
      <c r="G126" s="227" t="s">
        <v>2604</v>
      </c>
      <c r="H126" s="229">
        <v>2002</v>
      </c>
      <c r="I126" s="227" t="s">
        <v>307</v>
      </c>
      <c r="J126" s="227" t="s">
        <v>307</v>
      </c>
      <c r="K126" s="227" t="s">
        <v>2605</v>
      </c>
      <c r="L126" s="230"/>
    </row>
    <row r="127" spans="1:12" x14ac:dyDescent="0.3">
      <c r="A127" s="225">
        <v>53</v>
      </c>
      <c r="B127" s="226" t="s">
        <v>2606</v>
      </c>
      <c r="C127" s="227" t="s">
        <v>2607</v>
      </c>
      <c r="D127" s="227" t="s">
        <v>986</v>
      </c>
      <c r="E127" s="228">
        <v>30460</v>
      </c>
      <c r="F127" s="227">
        <v>667060305</v>
      </c>
      <c r="G127" s="227" t="s">
        <v>2604</v>
      </c>
      <c r="H127" s="229">
        <v>2002</v>
      </c>
      <c r="I127" s="227" t="s">
        <v>307</v>
      </c>
      <c r="J127" s="227" t="s">
        <v>307</v>
      </c>
      <c r="K127" s="227" t="s">
        <v>2608</v>
      </c>
      <c r="L127" s="230"/>
    </row>
    <row r="128" spans="1:12" x14ac:dyDescent="0.3">
      <c r="A128" s="225">
        <v>54</v>
      </c>
      <c r="B128" s="226" t="s">
        <v>2609</v>
      </c>
      <c r="C128" s="227" t="s">
        <v>2610</v>
      </c>
      <c r="D128" s="227" t="s">
        <v>1111</v>
      </c>
      <c r="E128" s="228">
        <v>30104</v>
      </c>
      <c r="F128" s="227">
        <v>65021916</v>
      </c>
      <c r="G128" s="227" t="s">
        <v>2161</v>
      </c>
      <c r="H128" s="229">
        <v>2510</v>
      </c>
      <c r="I128" s="227" t="s">
        <v>314</v>
      </c>
      <c r="J128" s="227" t="s">
        <v>307</v>
      </c>
      <c r="K128" s="227" t="s">
        <v>2611</v>
      </c>
      <c r="L128" s="230"/>
    </row>
    <row r="129" spans="1:12" x14ac:dyDescent="0.3">
      <c r="A129" s="225">
        <v>55</v>
      </c>
      <c r="B129" s="226" t="s">
        <v>2612</v>
      </c>
      <c r="C129" s="227" t="s">
        <v>2613</v>
      </c>
      <c r="D129" s="227" t="s">
        <v>2614</v>
      </c>
      <c r="E129" s="228">
        <v>38337</v>
      </c>
      <c r="F129" s="227">
        <v>699508043</v>
      </c>
      <c r="G129" s="227" t="s">
        <v>762</v>
      </c>
      <c r="H129" s="229" t="s">
        <v>333</v>
      </c>
      <c r="I129" s="227" t="s">
        <v>721</v>
      </c>
      <c r="J129" s="227" t="s">
        <v>721</v>
      </c>
      <c r="K129" s="227" t="s">
        <v>763</v>
      </c>
      <c r="L129" s="230"/>
    </row>
    <row r="130" spans="1:12" x14ac:dyDescent="0.3">
      <c r="A130" s="225">
        <v>56</v>
      </c>
      <c r="B130" s="226" t="s">
        <v>2615</v>
      </c>
      <c r="C130" s="227" t="s">
        <v>2616</v>
      </c>
      <c r="D130" s="227" t="s">
        <v>2617</v>
      </c>
      <c r="E130" s="228">
        <v>25232</v>
      </c>
      <c r="F130" s="227" t="s">
        <v>2618</v>
      </c>
      <c r="G130" s="227" t="s">
        <v>2619</v>
      </c>
      <c r="H130" s="229">
        <v>2002</v>
      </c>
      <c r="I130" s="227" t="s">
        <v>307</v>
      </c>
      <c r="J130" s="227" t="s">
        <v>307</v>
      </c>
      <c r="K130" s="227" t="s">
        <v>2620</v>
      </c>
      <c r="L130" s="230"/>
    </row>
    <row r="131" spans="1:12" x14ac:dyDescent="0.3">
      <c r="A131" s="225">
        <v>57</v>
      </c>
      <c r="B131" s="226" t="s">
        <v>2621</v>
      </c>
      <c r="C131" s="227" t="s">
        <v>2622</v>
      </c>
      <c r="D131" s="227" t="s">
        <v>166</v>
      </c>
      <c r="E131" s="228">
        <v>29632</v>
      </c>
      <c r="F131" s="227">
        <v>646623022</v>
      </c>
      <c r="G131" s="227" t="s">
        <v>2623</v>
      </c>
      <c r="H131" s="229">
        <v>2006</v>
      </c>
      <c r="I131" s="227" t="s">
        <v>721</v>
      </c>
      <c r="J131" s="227" t="s">
        <v>721</v>
      </c>
      <c r="K131" s="227" t="s">
        <v>2624</v>
      </c>
      <c r="L131" s="230"/>
    </row>
    <row r="132" spans="1:12" x14ac:dyDescent="0.3">
      <c r="A132" s="225">
        <v>58</v>
      </c>
      <c r="B132" s="238" t="s">
        <v>2625</v>
      </c>
      <c r="C132" s="227" t="s">
        <v>2626</v>
      </c>
      <c r="D132" s="227" t="s">
        <v>1106</v>
      </c>
      <c r="E132" s="228">
        <v>25278</v>
      </c>
      <c r="F132" s="239">
        <v>639150534</v>
      </c>
      <c r="G132" s="240" t="s">
        <v>2627</v>
      </c>
      <c r="H132" s="229">
        <v>2100</v>
      </c>
      <c r="I132" s="227" t="s">
        <v>2628</v>
      </c>
      <c r="J132" s="227" t="s">
        <v>307</v>
      </c>
      <c r="K132" s="227" t="s">
        <v>2629</v>
      </c>
      <c r="L132" s="230"/>
    </row>
    <row r="133" spans="1:12" x14ac:dyDescent="0.3">
      <c r="A133" s="225">
        <v>59</v>
      </c>
      <c r="B133" s="238" t="s">
        <v>2630</v>
      </c>
      <c r="C133" s="227" t="s">
        <v>2631</v>
      </c>
      <c r="D133" s="227" t="s">
        <v>2632</v>
      </c>
      <c r="E133" s="228">
        <v>25123</v>
      </c>
      <c r="F133" s="239">
        <v>649598581</v>
      </c>
      <c r="G133" s="240" t="s">
        <v>2633</v>
      </c>
      <c r="H133" s="229">
        <v>2002</v>
      </c>
      <c r="I133" s="227" t="s">
        <v>307</v>
      </c>
      <c r="J133" s="227" t="s">
        <v>307</v>
      </c>
      <c r="K133" s="227" t="s">
        <v>386</v>
      </c>
      <c r="L133" s="230"/>
    </row>
    <row r="134" spans="1:12" x14ac:dyDescent="0.3">
      <c r="A134" s="225">
        <v>60</v>
      </c>
      <c r="B134" s="238" t="s">
        <v>2634</v>
      </c>
      <c r="C134" s="227" t="s">
        <v>2635</v>
      </c>
      <c r="D134" s="227" t="s">
        <v>398</v>
      </c>
      <c r="E134" s="228">
        <v>27016</v>
      </c>
      <c r="F134" s="239">
        <v>699103046</v>
      </c>
      <c r="G134" s="240" t="s">
        <v>2636</v>
      </c>
      <c r="H134" s="229">
        <v>2005</v>
      </c>
      <c r="I134" s="227" t="s">
        <v>307</v>
      </c>
      <c r="J134" s="227" t="s">
        <v>307</v>
      </c>
      <c r="K134" s="227" t="s">
        <v>2637</v>
      </c>
      <c r="L134" s="230"/>
    </row>
    <row r="135" spans="1:12" x14ac:dyDescent="0.3">
      <c r="A135" s="225">
        <v>61</v>
      </c>
      <c r="B135" s="238" t="s">
        <v>2638</v>
      </c>
      <c r="C135" s="240" t="s">
        <v>2639</v>
      </c>
      <c r="D135" s="240" t="s">
        <v>2640</v>
      </c>
      <c r="E135" s="241">
        <v>21035</v>
      </c>
      <c r="F135" s="239">
        <v>666418054</v>
      </c>
      <c r="G135" s="240" t="s">
        <v>2641</v>
      </c>
      <c r="H135" s="229">
        <v>2006</v>
      </c>
      <c r="I135" s="227" t="s">
        <v>307</v>
      </c>
      <c r="J135" s="227" t="s">
        <v>307</v>
      </c>
      <c r="K135" s="227" t="s">
        <v>2642</v>
      </c>
      <c r="L135" s="230"/>
    </row>
    <row r="136" spans="1:12" x14ac:dyDescent="0.3">
      <c r="A136" s="225">
        <v>62</v>
      </c>
      <c r="B136" s="238" t="s">
        <v>2643</v>
      </c>
      <c r="C136" s="240" t="s">
        <v>2644</v>
      </c>
      <c r="D136" s="240" t="s">
        <v>2645</v>
      </c>
      <c r="E136" s="241">
        <v>22490</v>
      </c>
      <c r="F136" s="239">
        <v>633370081</v>
      </c>
      <c r="G136" s="240" t="s">
        <v>2641</v>
      </c>
      <c r="H136" s="229">
        <v>2006</v>
      </c>
      <c r="I136" s="227" t="s">
        <v>307</v>
      </c>
      <c r="J136" s="227" t="s">
        <v>307</v>
      </c>
      <c r="K136" s="227" t="s">
        <v>2646</v>
      </c>
      <c r="L136" s="230"/>
    </row>
    <row r="137" spans="1:12" x14ac:dyDescent="0.3">
      <c r="A137" s="225">
        <v>63</v>
      </c>
      <c r="B137" s="238" t="s">
        <v>2647</v>
      </c>
      <c r="C137" s="240" t="s">
        <v>2648</v>
      </c>
      <c r="D137" s="240" t="s">
        <v>2649</v>
      </c>
      <c r="E137" s="241">
        <v>25223</v>
      </c>
      <c r="F137" s="239">
        <v>610718687</v>
      </c>
      <c r="G137" s="240" t="s">
        <v>2650</v>
      </c>
      <c r="H137" s="229">
        <v>2002</v>
      </c>
      <c r="I137" s="227" t="s">
        <v>307</v>
      </c>
      <c r="J137" s="227" t="s">
        <v>307</v>
      </c>
      <c r="K137" s="227" t="s">
        <v>1272</v>
      </c>
      <c r="L137" s="230"/>
    </row>
    <row r="138" spans="1:12" x14ac:dyDescent="0.3">
      <c r="A138" s="225">
        <v>64</v>
      </c>
      <c r="B138" s="238" t="s">
        <v>2651</v>
      </c>
      <c r="C138" s="240" t="s">
        <v>2652</v>
      </c>
      <c r="D138" s="240" t="s">
        <v>2653</v>
      </c>
      <c r="E138" s="241">
        <v>25812</v>
      </c>
      <c r="F138" s="239">
        <v>617933072</v>
      </c>
      <c r="G138" s="240" t="s">
        <v>2654</v>
      </c>
      <c r="H138" s="229">
        <v>2004</v>
      </c>
      <c r="I138" s="227" t="s">
        <v>1271</v>
      </c>
      <c r="J138" s="227" t="s">
        <v>307</v>
      </c>
      <c r="K138" s="227" t="s">
        <v>2655</v>
      </c>
      <c r="L138" s="230"/>
    </row>
    <row r="139" spans="1:12" x14ac:dyDescent="0.3">
      <c r="A139" s="225">
        <v>65</v>
      </c>
      <c r="B139" s="231" t="s">
        <v>2656</v>
      </c>
      <c r="C139" s="227" t="s">
        <v>2657</v>
      </c>
      <c r="D139" s="227" t="s">
        <v>2658</v>
      </c>
      <c r="E139" s="228">
        <v>30790</v>
      </c>
      <c r="F139" s="227">
        <v>617249458</v>
      </c>
      <c r="G139" s="227" t="s">
        <v>2659</v>
      </c>
      <c r="H139" s="229">
        <v>2001</v>
      </c>
      <c r="I139" s="227" t="s">
        <v>721</v>
      </c>
      <c r="J139" s="227" t="s">
        <v>721</v>
      </c>
      <c r="K139" s="227" t="s">
        <v>2660</v>
      </c>
      <c r="L139" s="230"/>
    </row>
    <row r="140" spans="1:12" x14ac:dyDescent="0.3">
      <c r="A140" s="225">
        <v>66</v>
      </c>
      <c r="B140" s="226" t="s">
        <v>2661</v>
      </c>
      <c r="C140" s="227" t="s">
        <v>2662</v>
      </c>
      <c r="D140" s="227" t="s">
        <v>1587</v>
      </c>
      <c r="E140" s="228">
        <v>25850</v>
      </c>
      <c r="F140" s="227">
        <v>650832368</v>
      </c>
      <c r="G140" s="227" t="s">
        <v>2663</v>
      </c>
      <c r="H140" s="229">
        <v>2008</v>
      </c>
      <c r="I140" s="227" t="s">
        <v>721</v>
      </c>
      <c r="J140" s="227" t="s">
        <v>307</v>
      </c>
      <c r="K140" s="227" t="s">
        <v>2493</v>
      </c>
      <c r="L140" s="230"/>
    </row>
    <row r="141" spans="1:12" x14ac:dyDescent="0.3">
      <c r="A141" s="225">
        <v>67</v>
      </c>
      <c r="B141" s="226" t="s">
        <v>2664</v>
      </c>
      <c r="C141" s="227" t="s">
        <v>2665</v>
      </c>
      <c r="D141" s="227" t="s">
        <v>2666</v>
      </c>
      <c r="E141" s="228">
        <v>42041</v>
      </c>
      <c r="F141" s="227">
        <v>661143369</v>
      </c>
      <c r="G141" s="227" t="s">
        <v>2667</v>
      </c>
      <c r="H141" s="229">
        <v>2008</v>
      </c>
      <c r="I141" s="227" t="s">
        <v>721</v>
      </c>
      <c r="J141" s="227" t="s">
        <v>307</v>
      </c>
      <c r="K141" s="227" t="s">
        <v>2668</v>
      </c>
      <c r="L141" s="230"/>
    </row>
    <row r="142" spans="1:12" x14ac:dyDescent="0.3">
      <c r="A142" s="225">
        <v>68</v>
      </c>
      <c r="B142" s="231" t="s">
        <v>2669</v>
      </c>
      <c r="C142" s="227" t="s">
        <v>2670</v>
      </c>
      <c r="D142" s="227" t="s">
        <v>331</v>
      </c>
      <c r="E142" s="228">
        <v>24508</v>
      </c>
      <c r="F142" s="242">
        <v>620601249</v>
      </c>
      <c r="G142" s="227" t="s">
        <v>2671</v>
      </c>
      <c r="H142" s="229">
        <v>2400</v>
      </c>
      <c r="I142" s="227" t="s">
        <v>1611</v>
      </c>
      <c r="J142" s="227" t="s">
        <v>307</v>
      </c>
      <c r="K142" s="227" t="s">
        <v>2672</v>
      </c>
      <c r="L142" s="230"/>
    </row>
    <row r="143" spans="1:12" x14ac:dyDescent="0.3">
      <c r="A143" s="225">
        <v>69</v>
      </c>
      <c r="B143" s="231" t="s">
        <v>2673</v>
      </c>
      <c r="C143" s="227" t="s">
        <v>2674</v>
      </c>
      <c r="D143" s="227" t="s">
        <v>331</v>
      </c>
      <c r="E143" s="228">
        <v>26455</v>
      </c>
      <c r="F143" s="227">
        <v>686986282</v>
      </c>
      <c r="G143" s="227" t="s">
        <v>2675</v>
      </c>
      <c r="H143" s="229">
        <v>2005</v>
      </c>
      <c r="I143" s="227" t="s">
        <v>307</v>
      </c>
      <c r="J143" s="227" t="s">
        <v>307</v>
      </c>
      <c r="K143" s="227" t="s">
        <v>1844</v>
      </c>
      <c r="L143" s="230"/>
    </row>
    <row r="144" spans="1:12" x14ac:dyDescent="0.3">
      <c r="A144" s="225">
        <v>70</v>
      </c>
      <c r="B144" s="231" t="s">
        <v>2676</v>
      </c>
      <c r="C144" s="227" t="s">
        <v>2677</v>
      </c>
      <c r="D144" s="227" t="s">
        <v>2678</v>
      </c>
      <c r="E144" s="228">
        <v>24880</v>
      </c>
      <c r="F144" s="227">
        <v>650033934</v>
      </c>
      <c r="G144" s="227" t="s">
        <v>2679</v>
      </c>
      <c r="H144" s="229">
        <v>2008</v>
      </c>
      <c r="I144" s="227" t="s">
        <v>307</v>
      </c>
      <c r="J144" s="227" t="s">
        <v>307</v>
      </c>
      <c r="K144" s="227" t="s">
        <v>2680</v>
      </c>
      <c r="L144" s="230"/>
    </row>
    <row r="145" spans="1:12" x14ac:dyDescent="0.3">
      <c r="A145" s="225">
        <v>71</v>
      </c>
      <c r="B145" s="231" t="s">
        <v>2681</v>
      </c>
      <c r="C145" s="227" t="s">
        <v>2211</v>
      </c>
      <c r="D145" s="227" t="s">
        <v>2212</v>
      </c>
      <c r="E145" s="228">
        <v>25079</v>
      </c>
      <c r="F145" s="227">
        <v>605969743</v>
      </c>
      <c r="G145" s="227" t="s">
        <v>2682</v>
      </c>
      <c r="H145" s="229">
        <v>2640</v>
      </c>
      <c r="I145" s="227" t="s">
        <v>2214</v>
      </c>
      <c r="J145" s="227" t="s">
        <v>1271</v>
      </c>
      <c r="K145" s="227" t="s">
        <v>2215</v>
      </c>
      <c r="L145" s="230"/>
    </row>
    <row r="146" spans="1:12" x14ac:dyDescent="0.3">
      <c r="A146" s="225">
        <v>72</v>
      </c>
      <c r="B146" s="226" t="s">
        <v>2683</v>
      </c>
      <c r="C146" s="227" t="s">
        <v>2684</v>
      </c>
      <c r="D146" s="227" t="s">
        <v>2685</v>
      </c>
      <c r="E146" s="228">
        <v>21016</v>
      </c>
      <c r="F146" s="227">
        <v>615148160</v>
      </c>
      <c r="G146" s="227" t="s">
        <v>2686</v>
      </c>
      <c r="H146" s="229">
        <v>2003</v>
      </c>
      <c r="I146" s="227" t="s">
        <v>307</v>
      </c>
      <c r="J146" s="227" t="s">
        <v>1271</v>
      </c>
      <c r="K146" s="227" t="s">
        <v>2687</v>
      </c>
      <c r="L146" s="230"/>
    </row>
    <row r="147" spans="1:12" x14ac:dyDescent="0.3">
      <c r="A147" s="225">
        <v>73</v>
      </c>
      <c r="B147" s="226" t="s">
        <v>2688</v>
      </c>
      <c r="C147" s="227" t="s">
        <v>2689</v>
      </c>
      <c r="D147" s="227" t="s">
        <v>304</v>
      </c>
      <c r="E147" s="228">
        <v>18401</v>
      </c>
      <c r="F147" s="227">
        <v>615587197</v>
      </c>
      <c r="G147" s="227" t="s">
        <v>2690</v>
      </c>
      <c r="H147" s="229">
        <v>12560</v>
      </c>
      <c r="I147" s="227" t="s">
        <v>2691</v>
      </c>
      <c r="J147" s="227" t="s">
        <v>2692</v>
      </c>
      <c r="K147" s="227" t="s">
        <v>818</v>
      </c>
      <c r="L147" s="230"/>
    </row>
    <row r="148" spans="1:12" x14ac:dyDescent="0.3">
      <c r="A148" s="225">
        <v>74</v>
      </c>
      <c r="B148" s="226" t="s">
        <v>2693</v>
      </c>
      <c r="C148" s="227" t="s">
        <v>2694</v>
      </c>
      <c r="D148" s="227" t="s">
        <v>2695</v>
      </c>
      <c r="E148" s="228">
        <v>20910</v>
      </c>
      <c r="F148" s="227">
        <v>627514060</v>
      </c>
      <c r="G148" s="227" t="s">
        <v>2696</v>
      </c>
      <c r="H148" s="229">
        <v>2002</v>
      </c>
      <c r="I148" s="227" t="s">
        <v>307</v>
      </c>
      <c r="J148" s="227" t="s">
        <v>307</v>
      </c>
      <c r="K148" s="227" t="s">
        <v>2697</v>
      </c>
      <c r="L148" s="230"/>
    </row>
    <row r="149" spans="1:12" x14ac:dyDescent="0.3">
      <c r="A149" s="225">
        <v>75</v>
      </c>
      <c r="B149" s="226" t="s">
        <v>2698</v>
      </c>
      <c r="C149" s="227" t="s">
        <v>2699</v>
      </c>
      <c r="D149" s="227" t="s">
        <v>1087</v>
      </c>
      <c r="E149" s="228">
        <v>19887</v>
      </c>
      <c r="F149" s="227">
        <v>607734153</v>
      </c>
      <c r="G149" s="227" t="s">
        <v>2700</v>
      </c>
      <c r="H149" s="229">
        <v>2005</v>
      </c>
      <c r="I149" s="227" t="s">
        <v>307</v>
      </c>
      <c r="J149" s="227" t="s">
        <v>307</v>
      </c>
      <c r="K149" s="227" t="s">
        <v>2701</v>
      </c>
      <c r="L149" s="230"/>
    </row>
    <row r="150" spans="1:12" x14ac:dyDescent="0.3">
      <c r="A150" s="225">
        <v>76</v>
      </c>
      <c r="B150" s="226" t="s">
        <v>2702</v>
      </c>
      <c r="C150" s="227" t="s">
        <v>1333</v>
      </c>
      <c r="D150" s="227" t="s">
        <v>2703</v>
      </c>
      <c r="E150" s="228">
        <v>22455</v>
      </c>
      <c r="F150" s="227">
        <v>650804745</v>
      </c>
      <c r="G150" s="227" t="s">
        <v>2704</v>
      </c>
      <c r="H150" s="229">
        <v>2004</v>
      </c>
      <c r="I150" s="227" t="s">
        <v>307</v>
      </c>
      <c r="J150" s="227" t="s">
        <v>307</v>
      </c>
      <c r="K150" s="227" t="s">
        <v>2705</v>
      </c>
      <c r="L150" s="230"/>
    </row>
    <row r="151" spans="1:12" x14ac:dyDescent="0.3">
      <c r="A151" s="225">
        <v>77</v>
      </c>
      <c r="B151" s="226" t="s">
        <v>2706</v>
      </c>
      <c r="C151" s="227" t="s">
        <v>2707</v>
      </c>
      <c r="D151" s="227" t="s">
        <v>2708</v>
      </c>
      <c r="E151" s="228">
        <v>24692</v>
      </c>
      <c r="F151" s="227">
        <v>634402837</v>
      </c>
      <c r="G151" s="227" t="s">
        <v>2709</v>
      </c>
      <c r="H151" s="229">
        <v>2005</v>
      </c>
      <c r="I151" s="227" t="s">
        <v>307</v>
      </c>
      <c r="J151" s="227" t="s">
        <v>307</v>
      </c>
      <c r="K151" s="227" t="s">
        <v>2710</v>
      </c>
      <c r="L151" s="230"/>
    </row>
    <row r="152" spans="1:12" x14ac:dyDescent="0.3">
      <c r="A152" s="225">
        <v>78</v>
      </c>
      <c r="B152" s="226" t="s">
        <v>2711</v>
      </c>
      <c r="C152" s="227" t="s">
        <v>2712</v>
      </c>
      <c r="D152" s="227" t="s">
        <v>356</v>
      </c>
      <c r="E152" s="228">
        <v>27093</v>
      </c>
      <c r="F152" s="227">
        <v>686590354</v>
      </c>
      <c r="G152" s="227" t="s">
        <v>2713</v>
      </c>
      <c r="H152" s="229">
        <v>2001</v>
      </c>
      <c r="I152" s="227" t="s">
        <v>307</v>
      </c>
      <c r="J152" s="227" t="s">
        <v>307</v>
      </c>
      <c r="K152" s="227" t="s">
        <v>2420</v>
      </c>
      <c r="L152" s="230"/>
    </row>
    <row r="153" spans="1:12" x14ac:dyDescent="0.3">
      <c r="A153" s="225">
        <v>79</v>
      </c>
      <c r="B153" s="226" t="s">
        <v>2714</v>
      </c>
      <c r="C153" s="227" t="s">
        <v>2715</v>
      </c>
      <c r="D153" s="227" t="s">
        <v>2716</v>
      </c>
      <c r="E153" s="228">
        <v>23248</v>
      </c>
      <c r="F153" s="227">
        <v>667060544</v>
      </c>
      <c r="G153" s="227" t="s">
        <v>2717</v>
      </c>
      <c r="H153" s="229">
        <v>2008</v>
      </c>
      <c r="I153" s="227" t="s">
        <v>307</v>
      </c>
      <c r="J153" s="227" t="s">
        <v>307</v>
      </c>
      <c r="K153" s="227" t="s">
        <v>2718</v>
      </c>
      <c r="L153" s="230"/>
    </row>
    <row r="154" spans="1:12" x14ac:dyDescent="0.3">
      <c r="A154" s="225">
        <v>80</v>
      </c>
      <c r="B154" s="226" t="s">
        <v>2719</v>
      </c>
      <c r="C154" s="227" t="s">
        <v>2720</v>
      </c>
      <c r="D154" s="227" t="s">
        <v>2721</v>
      </c>
      <c r="E154" s="228">
        <v>23229</v>
      </c>
      <c r="F154" s="227">
        <v>652204223</v>
      </c>
      <c r="G154" s="227" t="s">
        <v>2722</v>
      </c>
      <c r="H154" s="229">
        <v>2400</v>
      </c>
      <c r="I154" s="227" t="s">
        <v>1611</v>
      </c>
      <c r="J154" s="227" t="s">
        <v>307</v>
      </c>
      <c r="K154" s="227" t="s">
        <v>2723</v>
      </c>
      <c r="L154" s="230"/>
    </row>
    <row r="155" spans="1:12" x14ac:dyDescent="0.3">
      <c r="A155" s="225">
        <v>81</v>
      </c>
      <c r="B155" s="226" t="s">
        <v>2724</v>
      </c>
      <c r="C155" s="227" t="s">
        <v>2725</v>
      </c>
      <c r="D155" s="227" t="s">
        <v>2144</v>
      </c>
      <c r="E155" s="228">
        <v>24556</v>
      </c>
      <c r="F155" s="227">
        <v>687768098</v>
      </c>
      <c r="G155" s="227" t="s">
        <v>2726</v>
      </c>
      <c r="H155" s="229">
        <v>2400</v>
      </c>
      <c r="I155" s="227" t="s">
        <v>1611</v>
      </c>
      <c r="J155" s="227" t="s">
        <v>307</v>
      </c>
      <c r="K155" s="227" t="s">
        <v>2727</v>
      </c>
      <c r="L155" s="230"/>
    </row>
    <row r="156" spans="1:12" x14ac:dyDescent="0.3">
      <c r="A156" s="225">
        <v>82</v>
      </c>
      <c r="B156" s="231" t="s">
        <v>2728</v>
      </c>
      <c r="C156" s="227" t="s">
        <v>2729</v>
      </c>
      <c r="D156" s="227" t="s">
        <v>690</v>
      </c>
      <c r="E156" s="228">
        <v>32255</v>
      </c>
      <c r="F156" s="227">
        <v>687219990</v>
      </c>
      <c r="G156" s="227" t="s">
        <v>2730</v>
      </c>
      <c r="H156" s="229">
        <v>2300</v>
      </c>
      <c r="I156" s="227" t="s">
        <v>2731</v>
      </c>
      <c r="J156" s="227" t="s">
        <v>307</v>
      </c>
      <c r="K156" s="227" t="s">
        <v>2732</v>
      </c>
      <c r="L156" s="230"/>
    </row>
    <row r="157" spans="1:12" x14ac:dyDescent="0.3">
      <c r="A157" s="225">
        <v>83</v>
      </c>
      <c r="B157" s="231" t="s">
        <v>2733</v>
      </c>
      <c r="C157" s="227" t="s">
        <v>2734</v>
      </c>
      <c r="D157" s="227" t="s">
        <v>683</v>
      </c>
      <c r="E157" s="228">
        <v>27750</v>
      </c>
      <c r="F157" s="227">
        <v>666916168</v>
      </c>
      <c r="G157" s="227" t="s">
        <v>2735</v>
      </c>
      <c r="H157" s="229">
        <v>2003</v>
      </c>
      <c r="I157" s="227" t="s">
        <v>307</v>
      </c>
      <c r="J157" s="227" t="s">
        <v>307</v>
      </c>
      <c r="K157" s="227" t="s">
        <v>2736</v>
      </c>
      <c r="L157" s="230"/>
    </row>
    <row r="158" spans="1:12" x14ac:dyDescent="0.3">
      <c r="A158" s="225">
        <v>84</v>
      </c>
      <c r="B158" s="226" t="s">
        <v>2737</v>
      </c>
      <c r="C158" s="227" t="s">
        <v>2738</v>
      </c>
      <c r="D158" s="227" t="s">
        <v>1597</v>
      </c>
      <c r="E158" s="228">
        <v>24538</v>
      </c>
      <c r="F158" s="227">
        <v>652801105</v>
      </c>
      <c r="G158" s="227" t="s">
        <v>2739</v>
      </c>
      <c r="H158" s="229">
        <v>2006</v>
      </c>
      <c r="I158" s="227" t="s">
        <v>307</v>
      </c>
      <c r="J158" s="227" t="s">
        <v>307</v>
      </c>
      <c r="K158" s="227" t="s">
        <v>2740</v>
      </c>
      <c r="L158" s="230"/>
    </row>
    <row r="159" spans="1:12" x14ac:dyDescent="0.3">
      <c r="A159" s="225">
        <v>85</v>
      </c>
      <c r="B159" s="226" t="s">
        <v>2741</v>
      </c>
      <c r="C159" s="227" t="s">
        <v>2742</v>
      </c>
      <c r="D159" s="227" t="s">
        <v>557</v>
      </c>
      <c r="E159" s="228">
        <v>25786</v>
      </c>
      <c r="F159" s="227">
        <v>619869409</v>
      </c>
      <c r="G159" s="227" t="s">
        <v>2743</v>
      </c>
      <c r="H159" s="229">
        <v>2004</v>
      </c>
      <c r="I159" s="227" t="s">
        <v>307</v>
      </c>
      <c r="J159" s="227" t="s">
        <v>307</v>
      </c>
      <c r="K159" s="227" t="s">
        <v>2744</v>
      </c>
      <c r="L159" s="230"/>
    </row>
    <row r="160" spans="1:12" x14ac:dyDescent="0.3">
      <c r="A160" s="225">
        <v>86</v>
      </c>
      <c r="B160" s="226" t="s">
        <v>2745</v>
      </c>
      <c r="C160" s="227" t="s">
        <v>2746</v>
      </c>
      <c r="D160" s="227" t="s">
        <v>2747</v>
      </c>
      <c r="E160" s="228">
        <v>24940</v>
      </c>
      <c r="F160" s="227">
        <v>629085222</v>
      </c>
      <c r="G160" s="227" t="s">
        <v>2743</v>
      </c>
      <c r="H160" s="229">
        <v>2004</v>
      </c>
      <c r="I160" s="227" t="s">
        <v>307</v>
      </c>
      <c r="J160" s="227" t="s">
        <v>307</v>
      </c>
      <c r="K160" s="227" t="s">
        <v>2748</v>
      </c>
      <c r="L160" s="230"/>
    </row>
    <row r="161" spans="1:12" x14ac:dyDescent="0.3">
      <c r="A161" s="225">
        <v>87</v>
      </c>
      <c r="B161" s="226" t="s">
        <v>2749</v>
      </c>
      <c r="C161" s="227" t="s">
        <v>2750</v>
      </c>
      <c r="D161" s="227" t="s">
        <v>2043</v>
      </c>
      <c r="E161" s="228">
        <v>31265</v>
      </c>
      <c r="F161" s="227">
        <v>646707399</v>
      </c>
      <c r="G161" s="227" t="s">
        <v>2751</v>
      </c>
      <c r="H161" s="229">
        <v>2001</v>
      </c>
      <c r="I161" s="227" t="s">
        <v>307</v>
      </c>
      <c r="J161" s="227" t="s">
        <v>307</v>
      </c>
      <c r="K161" s="227" t="s">
        <v>2752</v>
      </c>
      <c r="L161" s="230"/>
    </row>
    <row r="162" spans="1:12" x14ac:dyDescent="0.3">
      <c r="A162" s="225">
        <v>88</v>
      </c>
      <c r="B162" s="226" t="s">
        <v>2753</v>
      </c>
      <c r="C162" s="227" t="s">
        <v>2754</v>
      </c>
      <c r="D162" s="227" t="s">
        <v>1953</v>
      </c>
      <c r="E162" s="228">
        <v>31602</v>
      </c>
      <c r="F162" s="227">
        <v>646707399</v>
      </c>
      <c r="G162" s="227" t="s">
        <v>2751</v>
      </c>
      <c r="H162" s="229">
        <v>2001</v>
      </c>
      <c r="I162" s="227" t="s">
        <v>307</v>
      </c>
      <c r="J162" s="227" t="s">
        <v>307</v>
      </c>
      <c r="K162" s="227" t="s">
        <v>2752</v>
      </c>
      <c r="L162" s="230"/>
    </row>
    <row r="163" spans="1:12" x14ac:dyDescent="0.3">
      <c r="A163" s="225">
        <v>89</v>
      </c>
      <c r="B163" s="226" t="s">
        <v>2755</v>
      </c>
      <c r="C163" s="227" t="s">
        <v>2756</v>
      </c>
      <c r="D163" s="227" t="s">
        <v>698</v>
      </c>
      <c r="E163" s="228">
        <v>25423</v>
      </c>
      <c r="F163" s="227">
        <v>687659753</v>
      </c>
      <c r="G163" s="227" t="s">
        <v>2757</v>
      </c>
      <c r="H163" s="229">
        <v>2640</v>
      </c>
      <c r="I163" s="227" t="s">
        <v>2214</v>
      </c>
      <c r="J163" s="227" t="s">
        <v>307</v>
      </c>
      <c r="K163" s="227" t="s">
        <v>2215</v>
      </c>
      <c r="L163" s="230"/>
    </row>
    <row r="164" spans="1:12" x14ac:dyDescent="0.3">
      <c r="A164" s="225">
        <v>90</v>
      </c>
      <c r="B164" s="226" t="s">
        <v>2758</v>
      </c>
      <c r="C164" s="227" t="s">
        <v>2759</v>
      </c>
      <c r="D164" s="227" t="s">
        <v>2760</v>
      </c>
      <c r="E164" s="228">
        <v>31178</v>
      </c>
      <c r="F164" s="227">
        <v>667678391</v>
      </c>
      <c r="G164" s="227" t="s">
        <v>832</v>
      </c>
      <c r="H164" s="229">
        <v>16239</v>
      </c>
      <c r="I164" s="227" t="s">
        <v>830</v>
      </c>
      <c r="J164" s="227" t="s">
        <v>844</v>
      </c>
      <c r="K164" s="227" t="s">
        <v>833</v>
      </c>
      <c r="L164" s="230"/>
    </row>
    <row r="165" spans="1:12" x14ac:dyDescent="0.3">
      <c r="A165" s="225">
        <v>91</v>
      </c>
      <c r="B165" s="243" t="s">
        <v>2761</v>
      </c>
      <c r="C165" s="227" t="s">
        <v>2762</v>
      </c>
      <c r="D165" s="227" t="s">
        <v>1984</v>
      </c>
      <c r="E165" s="244" t="s">
        <v>2763</v>
      </c>
      <c r="F165" s="243">
        <v>615476026</v>
      </c>
      <c r="G165" s="243" t="s">
        <v>2764</v>
      </c>
      <c r="H165" s="229">
        <v>2006</v>
      </c>
      <c r="I165" s="227" t="s">
        <v>307</v>
      </c>
      <c r="J165" s="227" t="s">
        <v>721</v>
      </c>
      <c r="K165" s="243" t="s">
        <v>1991</v>
      </c>
      <c r="L165" s="230"/>
    </row>
    <row r="166" spans="1:12" x14ac:dyDescent="0.3">
      <c r="A166" s="225">
        <v>92</v>
      </c>
      <c r="B166" s="243" t="s">
        <v>2765</v>
      </c>
      <c r="C166" s="227" t="s">
        <v>2766</v>
      </c>
      <c r="D166" s="227" t="s">
        <v>2767</v>
      </c>
      <c r="E166" s="244">
        <v>26380</v>
      </c>
      <c r="F166" s="243">
        <v>655384217</v>
      </c>
      <c r="G166" s="243" t="s">
        <v>2768</v>
      </c>
      <c r="H166" s="229">
        <v>2004</v>
      </c>
      <c r="I166" s="227" t="s">
        <v>307</v>
      </c>
      <c r="J166" s="227" t="s">
        <v>307</v>
      </c>
      <c r="K166" s="243" t="s">
        <v>2769</v>
      </c>
      <c r="L166" s="230"/>
    </row>
    <row r="167" spans="1:12" x14ac:dyDescent="0.3">
      <c r="A167" s="225">
        <v>93</v>
      </c>
      <c r="B167" s="243" t="s">
        <v>2770</v>
      </c>
      <c r="C167" s="227" t="s">
        <v>2771</v>
      </c>
      <c r="D167" s="227" t="s">
        <v>1890</v>
      </c>
      <c r="E167" s="244" t="s">
        <v>2772</v>
      </c>
      <c r="F167" s="243">
        <v>661426865</v>
      </c>
      <c r="G167" s="243" t="s">
        <v>2773</v>
      </c>
      <c r="H167" s="229">
        <v>2140</v>
      </c>
      <c r="I167" s="227" t="s">
        <v>2774</v>
      </c>
      <c r="J167" s="227" t="s">
        <v>721</v>
      </c>
      <c r="K167" s="243" t="s">
        <v>2775</v>
      </c>
      <c r="L167" s="230"/>
    </row>
    <row r="168" spans="1:12" x14ac:dyDescent="0.3">
      <c r="A168" s="225">
        <v>94</v>
      </c>
      <c r="B168" s="243" t="s">
        <v>2776</v>
      </c>
      <c r="C168" s="227" t="s">
        <v>2777</v>
      </c>
      <c r="D168" s="227" t="s">
        <v>1273</v>
      </c>
      <c r="E168" s="244" t="s">
        <v>2778</v>
      </c>
      <c r="F168" s="243">
        <v>670535782</v>
      </c>
      <c r="G168" s="243" t="s">
        <v>2779</v>
      </c>
      <c r="H168" s="229">
        <v>2006</v>
      </c>
      <c r="I168" s="227" t="s">
        <v>307</v>
      </c>
      <c r="J168" s="227" t="s">
        <v>307</v>
      </c>
      <c r="K168" s="243" t="s">
        <v>2780</v>
      </c>
      <c r="L168" s="230"/>
    </row>
    <row r="169" spans="1:12" x14ac:dyDescent="0.3">
      <c r="A169" s="225">
        <v>95</v>
      </c>
      <c r="B169" s="243" t="s">
        <v>2781</v>
      </c>
      <c r="C169" s="243" t="s">
        <v>2782</v>
      </c>
      <c r="D169" s="227" t="s">
        <v>2435</v>
      </c>
      <c r="E169" s="244">
        <v>30516</v>
      </c>
      <c r="F169" s="243">
        <v>678535610</v>
      </c>
      <c r="G169" s="243" t="s">
        <v>2783</v>
      </c>
      <c r="H169" s="229">
        <v>2002</v>
      </c>
      <c r="I169" s="227" t="s">
        <v>307</v>
      </c>
      <c r="J169" s="227" t="s">
        <v>307</v>
      </c>
      <c r="K169" s="243" t="s">
        <v>2784</v>
      </c>
      <c r="L169" s="230"/>
    </row>
    <row r="170" spans="1:12" x14ac:dyDescent="0.3">
      <c r="A170" s="225">
        <v>96</v>
      </c>
      <c r="B170" s="243" t="s">
        <v>2785</v>
      </c>
      <c r="C170" s="227" t="s">
        <v>2786</v>
      </c>
      <c r="D170" s="227" t="s">
        <v>2787</v>
      </c>
      <c r="E170" s="244">
        <v>25854</v>
      </c>
      <c r="F170" s="243">
        <v>620601249</v>
      </c>
      <c r="G170" s="243" t="s">
        <v>2788</v>
      </c>
      <c r="H170" s="243">
        <v>2400</v>
      </c>
      <c r="I170" s="227" t="s">
        <v>1611</v>
      </c>
      <c r="J170" s="227" t="s">
        <v>307</v>
      </c>
      <c r="K170" s="243" t="s">
        <v>2789</v>
      </c>
      <c r="L170" s="230"/>
    </row>
    <row r="171" spans="1:12" x14ac:dyDescent="0.3">
      <c r="A171" s="225">
        <v>97</v>
      </c>
      <c r="B171" s="243" t="s">
        <v>2790</v>
      </c>
      <c r="C171" s="227" t="s">
        <v>2791</v>
      </c>
      <c r="D171" s="227" t="s">
        <v>331</v>
      </c>
      <c r="E171" s="244" t="s">
        <v>2792</v>
      </c>
      <c r="F171" s="243">
        <v>645676362</v>
      </c>
      <c r="G171" s="243" t="s">
        <v>2793</v>
      </c>
      <c r="H171" s="229">
        <v>2140</v>
      </c>
      <c r="I171" s="227" t="s">
        <v>2774</v>
      </c>
      <c r="J171" s="227" t="s">
        <v>307</v>
      </c>
      <c r="K171" s="243" t="s">
        <v>2794</v>
      </c>
      <c r="L171" s="230"/>
    </row>
    <row r="172" spans="1:12" x14ac:dyDescent="0.3">
      <c r="A172" s="225">
        <v>98</v>
      </c>
      <c r="B172" s="243" t="s">
        <v>2795</v>
      </c>
      <c r="C172" s="227" t="s">
        <v>2796</v>
      </c>
      <c r="D172" s="227" t="s">
        <v>2797</v>
      </c>
      <c r="E172" s="244" t="s">
        <v>2798</v>
      </c>
      <c r="F172" s="243">
        <v>638000361</v>
      </c>
      <c r="G172" s="243" t="s">
        <v>2799</v>
      </c>
      <c r="H172" s="229">
        <v>2004</v>
      </c>
      <c r="I172" s="227" t="s">
        <v>307</v>
      </c>
      <c r="J172" s="227" t="s">
        <v>307</v>
      </c>
      <c r="K172" s="227" t="s">
        <v>1218</v>
      </c>
      <c r="L172" s="230"/>
    </row>
    <row r="173" spans="1:12" x14ac:dyDescent="0.3">
      <c r="A173" s="225">
        <v>99</v>
      </c>
      <c r="B173" s="245" t="s">
        <v>2800</v>
      </c>
      <c r="C173" s="227" t="s">
        <v>2801</v>
      </c>
      <c r="D173" s="227" t="s">
        <v>2802</v>
      </c>
      <c r="E173" s="246">
        <v>19798</v>
      </c>
      <c r="F173" s="245">
        <v>648602238</v>
      </c>
      <c r="G173" s="243" t="s">
        <v>2574</v>
      </c>
      <c r="H173" s="229">
        <v>2001</v>
      </c>
      <c r="I173" s="227" t="s">
        <v>307</v>
      </c>
      <c r="J173" s="227" t="s">
        <v>307</v>
      </c>
      <c r="K173" s="245" t="s">
        <v>2803</v>
      </c>
      <c r="L173" s="230"/>
    </row>
    <row r="174" spans="1:12" x14ac:dyDescent="0.3">
      <c r="A174" s="225">
        <v>100</v>
      </c>
      <c r="B174" s="226" t="s">
        <v>2804</v>
      </c>
      <c r="C174" s="227" t="s">
        <v>2805</v>
      </c>
      <c r="D174" s="227" t="s">
        <v>356</v>
      </c>
      <c r="E174" s="228">
        <v>27055</v>
      </c>
      <c r="F174" s="227">
        <v>636768351</v>
      </c>
      <c r="G174" s="227" t="s">
        <v>2806</v>
      </c>
      <c r="H174" s="229">
        <v>2005</v>
      </c>
      <c r="I174" s="227" t="s">
        <v>307</v>
      </c>
      <c r="J174" s="227" t="s">
        <v>307</v>
      </c>
      <c r="K174" s="227" t="s">
        <v>2807</v>
      </c>
      <c r="L174" s="230"/>
    </row>
    <row r="175" spans="1:12" x14ac:dyDescent="0.3">
      <c r="A175" s="225">
        <v>101</v>
      </c>
      <c r="B175" s="226" t="s">
        <v>2808</v>
      </c>
      <c r="C175" s="227" t="s">
        <v>2809</v>
      </c>
      <c r="D175" s="227" t="s">
        <v>1432</v>
      </c>
      <c r="E175" s="228">
        <v>28664</v>
      </c>
      <c r="F175" s="227">
        <v>638443801</v>
      </c>
      <c r="G175" s="227" t="s">
        <v>2810</v>
      </c>
      <c r="H175" s="229">
        <v>2004</v>
      </c>
      <c r="I175" s="227" t="s">
        <v>307</v>
      </c>
      <c r="J175" s="227" t="s">
        <v>307</v>
      </c>
      <c r="K175" s="227" t="s">
        <v>2811</v>
      </c>
      <c r="L175" s="230"/>
    </row>
    <row r="176" spans="1:12" x14ac:dyDescent="0.3">
      <c r="A176" s="225">
        <v>102</v>
      </c>
      <c r="B176" s="231" t="s">
        <v>2812</v>
      </c>
      <c r="C176" s="227" t="s">
        <v>2813</v>
      </c>
      <c r="D176" s="227" t="s">
        <v>2814</v>
      </c>
      <c r="E176" s="228">
        <v>42196</v>
      </c>
      <c r="F176" s="227">
        <v>696526318</v>
      </c>
      <c r="G176" s="227" t="s">
        <v>2815</v>
      </c>
      <c r="H176" s="229">
        <v>2008</v>
      </c>
      <c r="I176" s="227" t="s">
        <v>721</v>
      </c>
      <c r="J176" s="227" t="s">
        <v>721</v>
      </c>
      <c r="K176" s="227" t="s">
        <v>2816</v>
      </c>
      <c r="L176" s="230"/>
    </row>
    <row r="177" spans="1:12" x14ac:dyDescent="0.3">
      <c r="A177" s="225">
        <v>103</v>
      </c>
      <c r="B177" s="231" t="s">
        <v>2817</v>
      </c>
      <c r="C177" s="227" t="str">
        <f>IF(B177="","-",IF(ISERROR(B177=VLOOKUP(B177,[1]ListadoParticipantes!B$3:B$476,1,0)),"NUEVO INTRODUCIR DATOS",VLOOKUP(B177,[1]ListadoParticipantes!B$3:K$476,2,0)))</f>
        <v>NUEVO INTRODUCIR DATOS</v>
      </c>
      <c r="D177" s="227" t="str">
        <f>IF(B177="","-",IF(ISERROR(B177=VLOOKUP(B177,[1]ListadoParticipantes!B$3:B$476,1,0)),"DATOS",VLOOKUP(B177,[1]ListadoParticipantes!B$3:K$476,3,0)))</f>
        <v>DATOS</v>
      </c>
      <c r="E177" s="228" t="str">
        <f>IF(B177="","-",IF(ISERROR(B177=VLOOKUP(B177,[1]ListadoParticipantes!B$3:B$476,1,0)),"DATOS",VLOOKUP(B177,[1]ListadoParticipantes!B$3:K$476,4,0)))</f>
        <v>DATOS</v>
      </c>
      <c r="F177" s="227" t="str">
        <f>IF(B177="","-",IF(ISERROR(B177=VLOOKUP(B177,[1]ListadoParticipantes!B$3:B$476,1,0)),"DATOS",VLOOKUP(B177,[1]ListadoParticipantes!B$3:K$476,5,0)))</f>
        <v>DATOS</v>
      </c>
      <c r="G177" s="227" t="str">
        <f>IF(B177="","-",IF(ISERROR(B177=VLOOKUP(B177,[1]ListadoParticipantes!B$3:B$476,1,0)),"DATOS",VLOOKUP(B177,[1]ListadoParticipantes!B$3:K$476,6,0)))</f>
        <v>DATOS</v>
      </c>
      <c r="H177" s="229" t="str">
        <f>IF(B177="","-",IF(ISERROR(B177=VLOOKUP(B177,[1]ListadoParticipantes!B$3:B$476,1,0)),"DATOS",VLOOKUP(B177,[1]ListadoParticipantes!B$3:K$476,7,0)))</f>
        <v>DATOS</v>
      </c>
      <c r="I177" s="227" t="str">
        <f>IF(B177="","-",IF(ISERROR(B177=VLOOKUP(B177,[1]ListadoParticipantes!B$3:B$476,1,0)),"DATOS",VLOOKUP(B177,[1]ListadoParticipantes!B$3:K$476,8,0)))</f>
        <v>DATOS</v>
      </c>
      <c r="J177" s="227" t="str">
        <f>IF(B177="","-",IF(ISERROR(B177=VLOOKUP(B177,[1]ListadoParticipantes!B$3:B$476,1,0)),"DATOS",VLOOKUP(B177,[1]ListadoParticipantes!B$3:K$476,9,0)))</f>
        <v>DATOS</v>
      </c>
      <c r="K177" s="227" t="str">
        <f>IF(B177="","-",IF(ISERROR(B177=VLOOKUP(B177,[1]ListadoParticipantes!B$3:B$476,1,0)),"DATOS",VLOOKUP(B177,[1]ListadoParticipantes!B$3:K$476,10,0)))</f>
        <v>DATOS</v>
      </c>
      <c r="L177" s="230"/>
    </row>
    <row r="178" spans="1:12" x14ac:dyDescent="0.3">
      <c r="A178" s="225">
        <v>104</v>
      </c>
      <c r="B178" s="231" t="s">
        <v>2818</v>
      </c>
      <c r="C178" s="227" t="s">
        <v>2819</v>
      </c>
      <c r="D178" s="227" t="s">
        <v>2820</v>
      </c>
      <c r="E178" s="228">
        <v>24612</v>
      </c>
      <c r="F178" s="227">
        <v>635946230</v>
      </c>
      <c r="G178" s="227" t="s">
        <v>2821</v>
      </c>
      <c r="H178" s="229">
        <v>2006</v>
      </c>
      <c r="I178" s="227" t="s">
        <v>307</v>
      </c>
      <c r="J178" s="227" t="s">
        <v>307</v>
      </c>
      <c r="K178" s="227" t="s">
        <v>2822</v>
      </c>
      <c r="L178" s="230"/>
    </row>
    <row r="179" spans="1:12" ht="15" thickBot="1" x14ac:dyDescent="0.35">
      <c r="A179" s="225">
        <v>105</v>
      </c>
      <c r="B179" s="226" t="s">
        <v>2823</v>
      </c>
      <c r="C179" s="227" t="s">
        <v>2824</v>
      </c>
      <c r="D179" s="227" t="s">
        <v>2825</v>
      </c>
      <c r="E179" s="228">
        <v>28499</v>
      </c>
      <c r="F179" s="227">
        <v>661903885</v>
      </c>
      <c r="G179" s="227" t="s">
        <v>2826</v>
      </c>
      <c r="H179" s="229">
        <v>2320</v>
      </c>
      <c r="I179" s="227" t="s">
        <v>2827</v>
      </c>
      <c r="J179" s="227" t="s">
        <v>721</v>
      </c>
      <c r="K179" s="227" t="s">
        <v>2828</v>
      </c>
      <c r="L179" s="230"/>
    </row>
    <row r="180" spans="1:12" ht="15" thickBot="1" x14ac:dyDescent="0.35">
      <c r="A180" s="225">
        <v>106</v>
      </c>
      <c r="B180" s="226" t="s">
        <v>2829</v>
      </c>
      <c r="C180" s="247" t="s">
        <v>2830</v>
      </c>
      <c r="D180" s="247" t="s">
        <v>2831</v>
      </c>
      <c r="E180" s="248">
        <v>22967</v>
      </c>
      <c r="F180" s="249">
        <v>649243874</v>
      </c>
      <c r="G180" s="247" t="s">
        <v>2832</v>
      </c>
      <c r="H180" s="249">
        <v>2004</v>
      </c>
      <c r="I180" s="247" t="s">
        <v>2486</v>
      </c>
      <c r="J180" s="247" t="s">
        <v>2486</v>
      </c>
      <c r="K180" s="247" t="s">
        <v>2833</v>
      </c>
      <c r="L180" s="230"/>
    </row>
    <row r="181" spans="1:12" ht="15" thickBot="1" x14ac:dyDescent="0.35">
      <c r="A181" s="225">
        <v>107</v>
      </c>
      <c r="B181" s="226" t="s">
        <v>2834</v>
      </c>
      <c r="C181" s="247" t="s">
        <v>2835</v>
      </c>
      <c r="D181" s="247" t="s">
        <v>1262</v>
      </c>
      <c r="E181" s="248">
        <v>22675</v>
      </c>
      <c r="F181" s="249">
        <v>617984568</v>
      </c>
      <c r="G181" s="247" t="s">
        <v>2832</v>
      </c>
      <c r="H181" s="249">
        <v>2004</v>
      </c>
      <c r="I181" s="247" t="s">
        <v>2486</v>
      </c>
      <c r="J181" s="247" t="s">
        <v>2486</v>
      </c>
      <c r="K181" s="247" t="s">
        <v>2833</v>
      </c>
      <c r="L181" s="230"/>
    </row>
    <row r="182" spans="1:12" x14ac:dyDescent="0.3">
      <c r="A182" s="225">
        <v>108</v>
      </c>
      <c r="B182" s="226" t="s">
        <v>2836</v>
      </c>
      <c r="C182" s="227" t="s">
        <v>2837</v>
      </c>
      <c r="D182" s="227" t="s">
        <v>2838</v>
      </c>
      <c r="E182" s="228">
        <v>22184</v>
      </c>
      <c r="F182" s="227">
        <v>661442535</v>
      </c>
      <c r="G182" s="227" t="s">
        <v>2839</v>
      </c>
      <c r="H182" s="229">
        <v>2001</v>
      </c>
      <c r="I182" s="227" t="s">
        <v>721</v>
      </c>
      <c r="J182" s="227" t="s">
        <v>721</v>
      </c>
      <c r="K182" s="227" t="s">
        <v>2840</v>
      </c>
      <c r="L182" s="230"/>
    </row>
    <row r="183" spans="1:12" x14ac:dyDescent="0.3">
      <c r="A183" s="225">
        <v>109</v>
      </c>
      <c r="B183" s="231" t="s">
        <v>2841</v>
      </c>
      <c r="C183" s="227" t="s">
        <v>2842</v>
      </c>
      <c r="D183" s="227" t="s">
        <v>2843</v>
      </c>
      <c r="E183" s="228">
        <v>26319</v>
      </c>
      <c r="F183" s="227">
        <v>664200408</v>
      </c>
      <c r="G183" s="227" t="s">
        <v>2844</v>
      </c>
      <c r="H183" s="229">
        <v>16220</v>
      </c>
      <c r="I183" s="227" t="s">
        <v>2845</v>
      </c>
      <c r="J183" s="227" t="s">
        <v>844</v>
      </c>
      <c r="K183" s="227" t="s">
        <v>2846</v>
      </c>
      <c r="L183" s="230"/>
    </row>
    <row r="184" spans="1:12" x14ac:dyDescent="0.3">
      <c r="A184" s="225">
        <v>110</v>
      </c>
      <c r="B184" s="231" t="s">
        <v>2847</v>
      </c>
      <c r="C184" s="227" t="s">
        <v>2848</v>
      </c>
      <c r="D184" s="227" t="s">
        <v>2849</v>
      </c>
      <c r="E184" s="228">
        <v>24556</v>
      </c>
      <c r="F184" s="227">
        <v>671230441</v>
      </c>
      <c r="G184" s="227" t="s">
        <v>2850</v>
      </c>
      <c r="H184" s="229">
        <v>16220</v>
      </c>
      <c r="I184" s="227" t="s">
        <v>2845</v>
      </c>
      <c r="J184" s="227" t="s">
        <v>844</v>
      </c>
      <c r="K184" s="227" t="s">
        <v>2846</v>
      </c>
      <c r="L184" s="230"/>
    </row>
    <row r="185" spans="1:12" x14ac:dyDescent="0.3">
      <c r="A185" s="225">
        <v>111</v>
      </c>
      <c r="B185" s="231" t="s">
        <v>2851</v>
      </c>
      <c r="C185" s="227" t="s">
        <v>2852</v>
      </c>
      <c r="D185" s="227" t="s">
        <v>2853</v>
      </c>
      <c r="E185" s="228">
        <v>16307</v>
      </c>
      <c r="F185" s="227">
        <v>659977789</v>
      </c>
      <c r="G185" s="227" t="s">
        <v>2854</v>
      </c>
      <c r="H185" s="229">
        <v>2001</v>
      </c>
      <c r="I185" s="227" t="s">
        <v>721</v>
      </c>
      <c r="J185" s="227" t="s">
        <v>721</v>
      </c>
      <c r="K185" s="227" t="s">
        <v>2855</v>
      </c>
      <c r="L185" s="230"/>
    </row>
    <row r="186" spans="1:12" x14ac:dyDescent="0.3">
      <c r="A186" s="225">
        <v>112</v>
      </c>
      <c r="B186" s="226" t="s">
        <v>2856</v>
      </c>
      <c r="C186" s="227" t="s">
        <v>2857</v>
      </c>
      <c r="D186" s="227" t="s">
        <v>2858</v>
      </c>
      <c r="E186" s="228">
        <v>24022</v>
      </c>
      <c r="F186" s="236">
        <v>666853490</v>
      </c>
      <c r="G186" s="227" t="s">
        <v>2859</v>
      </c>
      <c r="H186" s="229">
        <v>2003</v>
      </c>
      <c r="I186" s="227" t="s">
        <v>721</v>
      </c>
      <c r="J186" s="227" t="s">
        <v>721</v>
      </c>
      <c r="K186" s="227" t="s">
        <v>2860</v>
      </c>
      <c r="L186" s="230"/>
    </row>
    <row r="187" spans="1:12" x14ac:dyDescent="0.3">
      <c r="A187" s="225">
        <v>113</v>
      </c>
      <c r="B187" s="226" t="s">
        <v>2861</v>
      </c>
      <c r="C187" s="227" t="s">
        <v>2862</v>
      </c>
      <c r="D187" s="227" t="s">
        <v>2863</v>
      </c>
      <c r="E187" s="228">
        <v>23861</v>
      </c>
      <c r="F187" s="227">
        <v>693753506</v>
      </c>
      <c r="G187" s="227" t="s">
        <v>2864</v>
      </c>
      <c r="H187" s="229">
        <v>2006</v>
      </c>
      <c r="I187" s="227" t="s">
        <v>721</v>
      </c>
      <c r="J187" s="227" t="s">
        <v>721</v>
      </c>
      <c r="K187" s="227" t="s">
        <v>2865</v>
      </c>
      <c r="L187" s="230"/>
    </row>
    <row r="188" spans="1:12" x14ac:dyDescent="0.3">
      <c r="A188" s="225">
        <v>114</v>
      </c>
      <c r="B188" s="226" t="s">
        <v>2866</v>
      </c>
      <c r="C188" s="227" t="s">
        <v>2867</v>
      </c>
      <c r="D188" s="227" t="s">
        <v>1184</v>
      </c>
      <c r="E188" s="228">
        <v>27121</v>
      </c>
      <c r="F188" s="227">
        <v>666913558</v>
      </c>
      <c r="G188" s="227" t="s">
        <v>2868</v>
      </c>
      <c r="H188" s="229">
        <v>2001</v>
      </c>
      <c r="I188" s="227" t="s">
        <v>721</v>
      </c>
      <c r="J188" s="227" t="s">
        <v>721</v>
      </c>
      <c r="K188" s="227" t="s">
        <v>2273</v>
      </c>
      <c r="L188" s="230"/>
    </row>
    <row r="189" spans="1:12" x14ac:dyDescent="0.3">
      <c r="A189" s="225">
        <v>115</v>
      </c>
      <c r="B189" s="226" t="s">
        <v>2869</v>
      </c>
      <c r="C189" s="227" t="s">
        <v>2870</v>
      </c>
      <c r="D189" s="227" t="s">
        <v>2871</v>
      </c>
      <c r="E189" s="228">
        <v>26819</v>
      </c>
      <c r="F189" s="227">
        <v>689338345</v>
      </c>
      <c r="G189" s="227" t="s">
        <v>2872</v>
      </c>
      <c r="H189" s="229">
        <v>2004</v>
      </c>
      <c r="I189" s="227" t="s">
        <v>721</v>
      </c>
      <c r="J189" s="227" t="s">
        <v>721</v>
      </c>
      <c r="K189" s="227" t="s">
        <v>2273</v>
      </c>
      <c r="L189" s="230"/>
    </row>
    <row r="190" spans="1:12" x14ac:dyDescent="0.3">
      <c r="A190" s="225">
        <v>116</v>
      </c>
      <c r="B190" s="226" t="s">
        <v>2873</v>
      </c>
      <c r="C190" s="227" t="s">
        <v>2874</v>
      </c>
      <c r="D190" s="227" t="s">
        <v>2875</v>
      </c>
      <c r="E190" s="228">
        <v>29217</v>
      </c>
      <c r="F190" s="227">
        <v>606657157</v>
      </c>
      <c r="G190" s="227" t="s">
        <v>2876</v>
      </c>
      <c r="H190" s="229">
        <v>2002</v>
      </c>
      <c r="I190" s="227" t="s">
        <v>721</v>
      </c>
      <c r="J190" s="227" t="s">
        <v>721</v>
      </c>
      <c r="K190" s="227" t="s">
        <v>2877</v>
      </c>
      <c r="L190" s="230"/>
    </row>
    <row r="191" spans="1:12" x14ac:dyDescent="0.3">
      <c r="A191" s="225">
        <v>117</v>
      </c>
      <c r="B191" s="226" t="s">
        <v>2878</v>
      </c>
      <c r="C191" s="227" t="s">
        <v>2879</v>
      </c>
      <c r="D191" s="227" t="s">
        <v>2880</v>
      </c>
      <c r="E191" s="237">
        <v>28828</v>
      </c>
      <c r="F191" s="227">
        <v>649591398</v>
      </c>
      <c r="G191" s="227" t="s">
        <v>2881</v>
      </c>
      <c r="H191" s="229">
        <v>2002</v>
      </c>
      <c r="I191" s="227" t="s">
        <v>721</v>
      </c>
      <c r="J191" s="227" t="s">
        <v>721</v>
      </c>
      <c r="K191" s="236" t="s">
        <v>2882</v>
      </c>
      <c r="L191" s="230"/>
    </row>
    <row r="192" spans="1:12" x14ac:dyDescent="0.3">
      <c r="A192" s="225">
        <v>118</v>
      </c>
      <c r="B192" s="226" t="s">
        <v>2883</v>
      </c>
      <c r="C192" s="227" t="s">
        <v>2884</v>
      </c>
      <c r="D192" s="227" t="s">
        <v>2885</v>
      </c>
      <c r="E192" s="228">
        <v>23630</v>
      </c>
      <c r="F192" s="227">
        <v>647809272</v>
      </c>
      <c r="G192" s="227" t="s">
        <v>2886</v>
      </c>
      <c r="H192" s="229">
        <v>2005</v>
      </c>
      <c r="I192" s="227" t="s">
        <v>721</v>
      </c>
      <c r="J192" s="227" t="s">
        <v>721</v>
      </c>
      <c r="K192" s="227" t="s">
        <v>2477</v>
      </c>
      <c r="L192" s="230"/>
    </row>
    <row r="193" spans="1:12" x14ac:dyDescent="0.3">
      <c r="A193" s="225">
        <v>119</v>
      </c>
      <c r="B193" s="226" t="s">
        <v>2887</v>
      </c>
      <c r="C193" s="227" t="s">
        <v>2888</v>
      </c>
      <c r="D193" s="227" t="s">
        <v>565</v>
      </c>
      <c r="E193" s="228">
        <v>33741</v>
      </c>
      <c r="F193" s="227">
        <v>637715223</v>
      </c>
      <c r="G193" s="227" t="s">
        <v>2886</v>
      </c>
      <c r="H193" s="229">
        <v>2005</v>
      </c>
      <c r="I193" s="227" t="s">
        <v>721</v>
      </c>
      <c r="J193" s="227" t="s">
        <v>721</v>
      </c>
      <c r="K193" s="227" t="s">
        <v>2477</v>
      </c>
      <c r="L193" s="230"/>
    </row>
    <row r="194" spans="1:12" x14ac:dyDescent="0.3">
      <c r="A194" s="225">
        <v>120</v>
      </c>
      <c r="B194" s="226" t="s">
        <v>2889</v>
      </c>
      <c r="C194" s="227" t="s">
        <v>2890</v>
      </c>
      <c r="D194" s="227" t="s">
        <v>2891</v>
      </c>
      <c r="E194" s="228">
        <v>27249</v>
      </c>
      <c r="F194" s="227">
        <v>676073398</v>
      </c>
      <c r="G194" s="227" t="s">
        <v>2892</v>
      </c>
      <c r="H194" s="229">
        <v>2008</v>
      </c>
      <c r="I194" s="227" t="s">
        <v>721</v>
      </c>
      <c r="J194" s="227" t="s">
        <v>721</v>
      </c>
      <c r="K194" s="227" t="s">
        <v>2893</v>
      </c>
      <c r="L194" s="230"/>
    </row>
    <row r="195" spans="1:12" x14ac:dyDescent="0.3">
      <c r="A195" s="225">
        <v>121</v>
      </c>
      <c r="B195" s="226" t="s">
        <v>2894</v>
      </c>
      <c r="C195" s="227" t="s">
        <v>2895</v>
      </c>
      <c r="D195" s="227" t="s">
        <v>2465</v>
      </c>
      <c r="E195" s="228">
        <v>23180</v>
      </c>
      <c r="F195" s="227">
        <v>654532117</v>
      </c>
      <c r="G195" s="227" t="s">
        <v>2896</v>
      </c>
      <c r="H195" s="229">
        <v>2002</v>
      </c>
      <c r="I195" s="227" t="s">
        <v>721</v>
      </c>
      <c r="J195" s="227" t="s">
        <v>721</v>
      </c>
      <c r="K195" s="227" t="s">
        <v>2897</v>
      </c>
      <c r="L195" s="230"/>
    </row>
    <row r="196" spans="1:12" x14ac:dyDescent="0.3">
      <c r="A196" s="225">
        <v>122</v>
      </c>
      <c r="B196" s="226" t="s">
        <v>2898</v>
      </c>
      <c r="C196" s="227" t="s">
        <v>2899</v>
      </c>
      <c r="D196" s="227" t="s">
        <v>384</v>
      </c>
      <c r="E196" s="228">
        <v>22851</v>
      </c>
      <c r="F196" s="227">
        <v>654532117</v>
      </c>
      <c r="G196" s="227" t="s">
        <v>2896</v>
      </c>
      <c r="H196" s="229">
        <v>2002</v>
      </c>
      <c r="I196" s="227" t="s">
        <v>721</v>
      </c>
      <c r="J196" s="227" t="s">
        <v>721</v>
      </c>
      <c r="K196" s="227" t="s">
        <v>2897</v>
      </c>
      <c r="L196" s="230"/>
    </row>
    <row r="197" spans="1:12" x14ac:dyDescent="0.3">
      <c r="A197" s="225">
        <v>123</v>
      </c>
      <c r="B197" s="226" t="s">
        <v>2900</v>
      </c>
      <c r="C197" s="227" t="s">
        <v>2901</v>
      </c>
      <c r="D197" s="227" t="s">
        <v>2902</v>
      </c>
      <c r="E197" s="228">
        <v>19905</v>
      </c>
      <c r="F197" s="227">
        <v>618901535</v>
      </c>
      <c r="G197" s="227" t="s">
        <v>2854</v>
      </c>
      <c r="H197" s="229">
        <v>2001</v>
      </c>
      <c r="I197" s="227" t="s">
        <v>721</v>
      </c>
      <c r="J197" s="227" t="s">
        <v>721</v>
      </c>
      <c r="K197" s="227" t="s">
        <v>2903</v>
      </c>
      <c r="L197" s="230"/>
    </row>
    <row r="198" spans="1:12" x14ac:dyDescent="0.3">
      <c r="A198" s="225">
        <v>124</v>
      </c>
      <c r="B198" t="s">
        <v>904</v>
      </c>
      <c r="C198" t="s">
        <v>905</v>
      </c>
      <c r="D198" t="s">
        <v>906</v>
      </c>
      <c r="E198" s="148">
        <v>21519</v>
      </c>
      <c r="F198">
        <v>65753396</v>
      </c>
      <c r="G198" t="s">
        <v>907</v>
      </c>
      <c r="H198" s="170" t="s">
        <v>339</v>
      </c>
      <c r="I198" t="s">
        <v>307</v>
      </c>
      <c r="J198" t="s">
        <v>307</v>
      </c>
      <c r="K198" t="s">
        <v>908</v>
      </c>
    </row>
    <row r="199" spans="1:12" x14ac:dyDescent="0.3">
      <c r="A199" s="225">
        <v>125</v>
      </c>
      <c r="B199" t="s">
        <v>909</v>
      </c>
      <c r="C199" t="s">
        <v>910</v>
      </c>
      <c r="D199" t="s">
        <v>911</v>
      </c>
      <c r="E199" s="148">
        <v>26753</v>
      </c>
      <c r="F199">
        <v>637374358</v>
      </c>
      <c r="G199" t="s">
        <v>912</v>
      </c>
      <c r="H199" s="170" t="s">
        <v>306</v>
      </c>
      <c r="I199" t="s">
        <v>307</v>
      </c>
      <c r="J199" t="s">
        <v>307</v>
      </c>
      <c r="K199" t="s">
        <v>913</v>
      </c>
    </row>
    <row r="200" spans="1:12" x14ac:dyDescent="0.3">
      <c r="A200" s="225">
        <v>126</v>
      </c>
      <c r="B200" t="s">
        <v>914</v>
      </c>
      <c r="C200" t="s">
        <v>915</v>
      </c>
      <c r="D200" t="s">
        <v>916</v>
      </c>
      <c r="E200" s="148">
        <v>23249</v>
      </c>
      <c r="F200">
        <v>606551703</v>
      </c>
      <c r="G200" t="s">
        <v>917</v>
      </c>
      <c r="H200" s="170" t="s">
        <v>339</v>
      </c>
      <c r="I200" t="s">
        <v>721</v>
      </c>
      <c r="J200" t="s">
        <v>721</v>
      </c>
      <c r="K200" t="s">
        <v>918</v>
      </c>
    </row>
    <row r="201" spans="1:12" x14ac:dyDescent="0.3">
      <c r="A201" s="225">
        <v>127</v>
      </c>
      <c r="B201" t="s">
        <v>919</v>
      </c>
      <c r="C201" t="s">
        <v>920</v>
      </c>
      <c r="D201" t="s">
        <v>921</v>
      </c>
      <c r="E201" s="148">
        <v>23780</v>
      </c>
      <c r="F201">
        <v>645676880</v>
      </c>
      <c r="G201" t="s">
        <v>922</v>
      </c>
      <c r="H201" s="170" t="s">
        <v>320</v>
      </c>
      <c r="I201" t="s">
        <v>307</v>
      </c>
      <c r="J201" t="s">
        <v>307</v>
      </c>
      <c r="K201" t="s">
        <v>923</v>
      </c>
    </row>
    <row r="202" spans="1:12" x14ac:dyDescent="0.3">
      <c r="A202" s="225">
        <v>128</v>
      </c>
      <c r="B202" t="s">
        <v>924</v>
      </c>
      <c r="C202" t="s">
        <v>925</v>
      </c>
      <c r="D202" t="s">
        <v>926</v>
      </c>
      <c r="E202" s="148">
        <v>25164</v>
      </c>
      <c r="F202">
        <v>609467165</v>
      </c>
      <c r="G202" t="s">
        <v>927</v>
      </c>
      <c r="H202" s="170" t="s">
        <v>339</v>
      </c>
      <c r="I202" t="s">
        <v>721</v>
      </c>
      <c r="J202" t="s">
        <v>721</v>
      </c>
    </row>
    <row r="203" spans="1:12" x14ac:dyDescent="0.3">
      <c r="A203" s="225">
        <v>129</v>
      </c>
      <c r="B203" t="s">
        <v>928</v>
      </c>
      <c r="C203" t="s">
        <v>929</v>
      </c>
      <c r="D203" t="s">
        <v>930</v>
      </c>
      <c r="E203" s="148">
        <v>27638</v>
      </c>
      <c r="F203">
        <v>670818531</v>
      </c>
      <c r="G203" t="s">
        <v>931</v>
      </c>
      <c r="H203" s="170" t="s">
        <v>424</v>
      </c>
      <c r="I203" t="s">
        <v>307</v>
      </c>
      <c r="J203" t="s">
        <v>307</v>
      </c>
      <c r="K203" t="s">
        <v>932</v>
      </c>
    </row>
    <row r="204" spans="1:12" x14ac:dyDescent="0.3">
      <c r="A204" s="225">
        <v>130</v>
      </c>
      <c r="B204" t="s">
        <v>624</v>
      </c>
      <c r="C204" t="s">
        <v>625</v>
      </c>
      <c r="D204" t="s">
        <v>626</v>
      </c>
      <c r="E204" s="148">
        <v>29691</v>
      </c>
      <c r="F204">
        <v>686032237</v>
      </c>
      <c r="G204" t="s">
        <v>627</v>
      </c>
      <c r="H204" s="170" t="s">
        <v>306</v>
      </c>
      <c r="I204" t="s">
        <v>307</v>
      </c>
      <c r="J204" t="s">
        <v>307</v>
      </c>
      <c r="K204" t="s">
        <v>460</v>
      </c>
    </row>
    <row r="205" spans="1:12" x14ac:dyDescent="0.3">
      <c r="A205" s="225">
        <v>131</v>
      </c>
      <c r="B205" t="s">
        <v>933</v>
      </c>
      <c r="C205" t="s">
        <v>342</v>
      </c>
      <c r="D205" t="s">
        <v>934</v>
      </c>
      <c r="E205" s="148">
        <v>22065</v>
      </c>
      <c r="F205">
        <v>606006354</v>
      </c>
      <c r="G205" t="s">
        <v>935</v>
      </c>
      <c r="H205" s="170" t="s">
        <v>306</v>
      </c>
      <c r="I205" t="s">
        <v>721</v>
      </c>
      <c r="J205" t="s">
        <v>721</v>
      </c>
      <c r="K205" t="s">
        <v>936</v>
      </c>
    </row>
    <row r="206" spans="1:12" x14ac:dyDescent="0.3">
      <c r="A206" s="225">
        <v>132</v>
      </c>
      <c r="B206" t="s">
        <v>937</v>
      </c>
      <c r="C206" t="s">
        <v>938</v>
      </c>
      <c r="D206" t="s">
        <v>939</v>
      </c>
      <c r="E206" s="148">
        <v>17009</v>
      </c>
      <c r="F206">
        <v>607794824</v>
      </c>
      <c r="G206" t="s">
        <v>940</v>
      </c>
      <c r="H206" s="170" t="s">
        <v>306</v>
      </c>
      <c r="I206" t="s">
        <v>307</v>
      </c>
      <c r="J206" t="s">
        <v>307</v>
      </c>
      <c r="K206" t="s">
        <v>941</v>
      </c>
    </row>
    <row r="207" spans="1:12" x14ac:dyDescent="0.3">
      <c r="A207" s="225">
        <v>133</v>
      </c>
      <c r="B207" t="s">
        <v>942</v>
      </c>
      <c r="C207" t="s">
        <v>943</v>
      </c>
      <c r="D207" t="s">
        <v>944</v>
      </c>
      <c r="E207" s="148"/>
      <c r="F207">
        <v>634631111</v>
      </c>
      <c r="G207" t="s">
        <v>945</v>
      </c>
      <c r="H207" s="170" t="s">
        <v>339</v>
      </c>
      <c r="I207" t="s">
        <v>307</v>
      </c>
      <c r="J207" t="s">
        <v>307</v>
      </c>
      <c r="K207" t="s">
        <v>946</v>
      </c>
    </row>
    <row r="208" spans="1:12" x14ac:dyDescent="0.3">
      <c r="A208" s="225">
        <v>134</v>
      </c>
      <c r="B208" t="s">
        <v>329</v>
      </c>
      <c r="C208" t="s">
        <v>330</v>
      </c>
      <c r="D208" t="s">
        <v>331</v>
      </c>
      <c r="E208" s="148">
        <v>19009</v>
      </c>
      <c r="F208">
        <v>607911096</v>
      </c>
      <c r="G208" t="s">
        <v>332</v>
      </c>
      <c r="H208" s="170" t="s">
        <v>333</v>
      </c>
      <c r="I208" t="s">
        <v>307</v>
      </c>
      <c r="J208" t="s">
        <v>307</v>
      </c>
      <c r="K208" t="s">
        <v>334</v>
      </c>
    </row>
    <row r="209" spans="1:11" x14ac:dyDescent="0.3">
      <c r="A209" s="225">
        <v>135</v>
      </c>
      <c r="B209" t="s">
        <v>947</v>
      </c>
      <c r="C209" t="s">
        <v>948</v>
      </c>
      <c r="D209" t="s">
        <v>331</v>
      </c>
      <c r="E209" s="148">
        <v>19182</v>
      </c>
      <c r="F209">
        <v>637723352</v>
      </c>
      <c r="G209" t="s">
        <v>949</v>
      </c>
      <c r="H209" s="170" t="s">
        <v>333</v>
      </c>
      <c r="I209" t="s">
        <v>307</v>
      </c>
      <c r="J209" t="s">
        <v>307</v>
      </c>
      <c r="K209" t="s">
        <v>950</v>
      </c>
    </row>
    <row r="210" spans="1:11" x14ac:dyDescent="0.3">
      <c r="A210" s="225">
        <v>136</v>
      </c>
      <c r="B210" t="s">
        <v>341</v>
      </c>
      <c r="C210" t="s">
        <v>342</v>
      </c>
      <c r="D210" t="s">
        <v>343</v>
      </c>
      <c r="E210" s="148">
        <v>18499</v>
      </c>
      <c r="F210">
        <v>661939993</v>
      </c>
      <c r="G210" t="s">
        <v>332</v>
      </c>
      <c r="H210" s="170" t="s">
        <v>333</v>
      </c>
      <c r="I210" t="s">
        <v>307</v>
      </c>
      <c r="J210" t="s">
        <v>307</v>
      </c>
      <c r="K210" t="s">
        <v>334</v>
      </c>
    </row>
    <row r="211" spans="1:11" x14ac:dyDescent="0.3">
      <c r="A211" s="225">
        <v>137</v>
      </c>
      <c r="B211" t="s">
        <v>530</v>
      </c>
      <c r="C211" t="s">
        <v>531</v>
      </c>
      <c r="D211" t="s">
        <v>127</v>
      </c>
      <c r="E211" s="148">
        <v>19051</v>
      </c>
      <c r="F211">
        <v>605017590</v>
      </c>
      <c r="G211" t="s">
        <v>532</v>
      </c>
      <c r="H211" s="170" t="s">
        <v>333</v>
      </c>
      <c r="I211" t="s">
        <v>721</v>
      </c>
      <c r="J211" t="s">
        <v>721</v>
      </c>
      <c r="K211" t="s">
        <v>533</v>
      </c>
    </row>
    <row r="212" spans="1:11" x14ac:dyDescent="0.3">
      <c r="A212" s="225">
        <v>138</v>
      </c>
      <c r="B212" t="s">
        <v>951</v>
      </c>
      <c r="C212" t="s">
        <v>952</v>
      </c>
      <c r="D212" t="s">
        <v>374</v>
      </c>
      <c r="E212" s="148">
        <v>19362</v>
      </c>
      <c r="G212" t="s">
        <v>953</v>
      </c>
      <c r="H212" s="170" t="s">
        <v>339</v>
      </c>
      <c r="I212" t="s">
        <v>307</v>
      </c>
      <c r="J212" t="s">
        <v>307</v>
      </c>
      <c r="K212" t="s">
        <v>954</v>
      </c>
    </row>
    <row r="213" spans="1:11" x14ac:dyDescent="0.3">
      <c r="A213" s="225">
        <v>139</v>
      </c>
      <c r="B213" t="s">
        <v>955</v>
      </c>
      <c r="C213" t="s">
        <v>956</v>
      </c>
      <c r="D213" t="s">
        <v>957</v>
      </c>
      <c r="E213" s="148">
        <v>20618</v>
      </c>
      <c r="F213">
        <v>615227979</v>
      </c>
      <c r="G213" t="s">
        <v>958</v>
      </c>
      <c r="H213" s="170" t="s">
        <v>320</v>
      </c>
      <c r="I213" t="s">
        <v>721</v>
      </c>
      <c r="J213" t="s">
        <v>721</v>
      </c>
      <c r="K213" t="s">
        <v>936</v>
      </c>
    </row>
    <row r="214" spans="1:11" x14ac:dyDescent="0.3">
      <c r="A214" s="225">
        <v>140</v>
      </c>
      <c r="B214" t="s">
        <v>959</v>
      </c>
      <c r="C214" t="s">
        <v>960</v>
      </c>
      <c r="D214" t="s">
        <v>331</v>
      </c>
      <c r="E214" s="148">
        <v>19661</v>
      </c>
      <c r="F214">
        <v>659732294</v>
      </c>
      <c r="G214" t="s">
        <v>961</v>
      </c>
      <c r="H214" s="170" t="s">
        <v>339</v>
      </c>
      <c r="I214" t="s">
        <v>307</v>
      </c>
      <c r="J214" t="s">
        <v>307</v>
      </c>
      <c r="K214" t="s">
        <v>962</v>
      </c>
    </row>
    <row r="215" spans="1:11" x14ac:dyDescent="0.3">
      <c r="A215" s="225">
        <v>141</v>
      </c>
      <c r="B215" t="s">
        <v>965</v>
      </c>
      <c r="C215" t="s">
        <v>966</v>
      </c>
      <c r="D215" t="s">
        <v>967</v>
      </c>
      <c r="E215" s="148">
        <v>19533</v>
      </c>
      <c r="F215">
        <v>610209706</v>
      </c>
      <c r="G215" t="s">
        <v>968</v>
      </c>
      <c r="H215" s="170" t="s">
        <v>430</v>
      </c>
      <c r="I215" t="s">
        <v>721</v>
      </c>
      <c r="J215" t="s">
        <v>721</v>
      </c>
      <c r="K215" t="s">
        <v>969</v>
      </c>
    </row>
    <row r="216" spans="1:11" x14ac:dyDescent="0.3">
      <c r="A216" s="225">
        <v>142</v>
      </c>
      <c r="B216" t="s">
        <v>970</v>
      </c>
      <c r="C216" t="s">
        <v>971</v>
      </c>
      <c r="D216" t="s">
        <v>972</v>
      </c>
      <c r="E216" s="148">
        <v>19680</v>
      </c>
      <c r="F216">
        <v>699205380</v>
      </c>
      <c r="G216" t="s">
        <v>973</v>
      </c>
      <c r="H216" s="170" t="s">
        <v>430</v>
      </c>
      <c r="I216" t="s">
        <v>721</v>
      </c>
      <c r="J216" t="s">
        <v>721</v>
      </c>
      <c r="K216" t="s">
        <v>974</v>
      </c>
    </row>
    <row r="217" spans="1:11" x14ac:dyDescent="0.3">
      <c r="A217" s="225">
        <v>143</v>
      </c>
      <c r="B217" t="s">
        <v>975</v>
      </c>
      <c r="C217" t="s">
        <v>976</v>
      </c>
      <c r="D217" t="s">
        <v>977</v>
      </c>
      <c r="E217" s="148">
        <v>20003</v>
      </c>
      <c r="F217">
        <v>660283442</v>
      </c>
      <c r="G217" t="s">
        <v>973</v>
      </c>
      <c r="H217" s="170" t="s">
        <v>430</v>
      </c>
      <c r="I217" t="s">
        <v>721</v>
      </c>
      <c r="J217" t="s">
        <v>721</v>
      </c>
      <c r="K217" t="s">
        <v>978</v>
      </c>
    </row>
    <row r="218" spans="1:11" x14ac:dyDescent="0.3">
      <c r="A218" s="225">
        <v>144</v>
      </c>
      <c r="B218" t="s">
        <v>979</v>
      </c>
      <c r="C218" t="s">
        <v>980</v>
      </c>
      <c r="D218" t="s">
        <v>981</v>
      </c>
      <c r="E218" s="148">
        <v>20011</v>
      </c>
      <c r="F218">
        <v>620951009</v>
      </c>
      <c r="G218" t="s">
        <v>982</v>
      </c>
      <c r="H218" s="170" t="s">
        <v>320</v>
      </c>
      <c r="I218" t="s">
        <v>307</v>
      </c>
      <c r="J218" t="s">
        <v>307</v>
      </c>
      <c r="K218" t="s">
        <v>983</v>
      </c>
    </row>
    <row r="219" spans="1:11" x14ac:dyDescent="0.3">
      <c r="A219" s="225">
        <v>145</v>
      </c>
      <c r="B219" t="s">
        <v>984</v>
      </c>
      <c r="C219" t="s">
        <v>985</v>
      </c>
      <c r="D219" t="s">
        <v>986</v>
      </c>
      <c r="E219" s="148">
        <v>20554</v>
      </c>
      <c r="F219">
        <v>637222087</v>
      </c>
      <c r="G219" t="s">
        <v>987</v>
      </c>
      <c r="H219" s="170" t="s">
        <v>430</v>
      </c>
      <c r="I219" t="s">
        <v>721</v>
      </c>
      <c r="J219" t="s">
        <v>721</v>
      </c>
      <c r="K219" t="s">
        <v>988</v>
      </c>
    </row>
    <row r="220" spans="1:11" x14ac:dyDescent="0.3">
      <c r="A220" s="225">
        <v>146</v>
      </c>
      <c r="B220" t="s">
        <v>989</v>
      </c>
      <c r="C220" t="s">
        <v>990</v>
      </c>
      <c r="D220" t="s">
        <v>991</v>
      </c>
      <c r="E220" s="148">
        <v>20686</v>
      </c>
      <c r="F220">
        <v>696077994</v>
      </c>
      <c r="G220" t="s">
        <v>992</v>
      </c>
      <c r="H220" s="170" t="s">
        <v>320</v>
      </c>
      <c r="I220" t="s">
        <v>307</v>
      </c>
      <c r="J220" t="s">
        <v>307</v>
      </c>
      <c r="K220" t="s">
        <v>993</v>
      </c>
    </row>
    <row r="221" spans="1:11" x14ac:dyDescent="0.3">
      <c r="A221" s="225">
        <v>147</v>
      </c>
      <c r="B221" t="s">
        <v>994</v>
      </c>
      <c r="C221" t="s">
        <v>995</v>
      </c>
      <c r="D221" t="s">
        <v>360</v>
      </c>
      <c r="E221" s="148">
        <v>20795</v>
      </c>
      <c r="F221">
        <v>669669199</v>
      </c>
      <c r="G221" t="s">
        <v>996</v>
      </c>
      <c r="H221" s="170" t="s">
        <v>339</v>
      </c>
      <c r="I221" t="s">
        <v>721</v>
      </c>
      <c r="J221" t="s">
        <v>721</v>
      </c>
      <c r="K221" t="s">
        <v>997</v>
      </c>
    </row>
    <row r="222" spans="1:11" x14ac:dyDescent="0.3">
      <c r="A222" s="225">
        <v>148</v>
      </c>
      <c r="B222" t="s">
        <v>998</v>
      </c>
      <c r="C222" t="s">
        <v>999</v>
      </c>
      <c r="D222" t="s">
        <v>485</v>
      </c>
      <c r="E222" s="148">
        <v>20939</v>
      </c>
      <c r="F222">
        <v>661812104</v>
      </c>
      <c r="G222" t="s">
        <v>1000</v>
      </c>
      <c r="H222" s="170" t="s">
        <v>339</v>
      </c>
      <c r="I222" t="s">
        <v>307</v>
      </c>
      <c r="J222" t="s">
        <v>307</v>
      </c>
      <c r="K222" t="s">
        <v>1001</v>
      </c>
    </row>
    <row r="223" spans="1:11" x14ac:dyDescent="0.3">
      <c r="A223" s="225">
        <v>149</v>
      </c>
      <c r="B223" t="s">
        <v>1002</v>
      </c>
      <c r="C223" t="s">
        <v>1003</v>
      </c>
      <c r="D223" t="s">
        <v>360</v>
      </c>
      <c r="E223" s="148">
        <v>22175</v>
      </c>
      <c r="G223" t="s">
        <v>1004</v>
      </c>
      <c r="H223" s="170" t="s">
        <v>320</v>
      </c>
      <c r="I223" t="s">
        <v>307</v>
      </c>
      <c r="J223" t="s">
        <v>307</v>
      </c>
      <c r="K223" t="s">
        <v>1005</v>
      </c>
    </row>
    <row r="224" spans="1:11" x14ac:dyDescent="0.3">
      <c r="A224" s="225">
        <v>150</v>
      </c>
      <c r="B224" t="s">
        <v>1006</v>
      </c>
      <c r="C224" t="s">
        <v>1007</v>
      </c>
      <c r="D224" t="s">
        <v>1008</v>
      </c>
      <c r="E224" s="148">
        <v>20880</v>
      </c>
      <c r="F224">
        <v>696863030</v>
      </c>
      <c r="G224" t="s">
        <v>1009</v>
      </c>
      <c r="H224" s="170" t="s">
        <v>1010</v>
      </c>
      <c r="I224" t="s">
        <v>1011</v>
      </c>
      <c r="J224" t="s">
        <v>307</v>
      </c>
      <c r="K224" t="s">
        <v>1012</v>
      </c>
    </row>
    <row r="225" spans="1:11" x14ac:dyDescent="0.3">
      <c r="A225" s="225">
        <v>151</v>
      </c>
      <c r="B225" t="s">
        <v>1013</v>
      </c>
      <c r="C225" t="s">
        <v>1014</v>
      </c>
      <c r="D225" t="s">
        <v>1015</v>
      </c>
      <c r="E225" s="148">
        <v>21334</v>
      </c>
      <c r="F225">
        <v>699550051</v>
      </c>
      <c r="G225" t="s">
        <v>1016</v>
      </c>
      <c r="H225" s="170" t="s">
        <v>320</v>
      </c>
      <c r="I225" t="s">
        <v>721</v>
      </c>
      <c r="J225" t="s">
        <v>721</v>
      </c>
      <c r="K225" t="s">
        <v>1017</v>
      </c>
    </row>
    <row r="226" spans="1:11" x14ac:dyDescent="0.3">
      <c r="A226" s="225">
        <v>152</v>
      </c>
      <c r="B226" t="s">
        <v>1018</v>
      </c>
      <c r="C226" t="s">
        <v>1019</v>
      </c>
      <c r="D226" t="s">
        <v>1020</v>
      </c>
      <c r="E226" s="148">
        <v>21260</v>
      </c>
      <c r="F226">
        <v>645905013</v>
      </c>
      <c r="G226" t="s">
        <v>1021</v>
      </c>
      <c r="H226" s="170" t="s">
        <v>333</v>
      </c>
      <c r="I226" t="s">
        <v>721</v>
      </c>
      <c r="J226" t="s">
        <v>721</v>
      </c>
      <c r="K226" t="s">
        <v>1022</v>
      </c>
    </row>
    <row r="227" spans="1:11" x14ac:dyDescent="0.3">
      <c r="A227" s="225">
        <v>153</v>
      </c>
      <c r="B227" t="s">
        <v>574</v>
      </c>
      <c r="C227" t="s">
        <v>575</v>
      </c>
      <c r="D227" t="s">
        <v>576</v>
      </c>
      <c r="E227" s="148">
        <v>21341</v>
      </c>
      <c r="F227">
        <v>676866800</v>
      </c>
      <c r="G227" t="s">
        <v>577</v>
      </c>
      <c r="H227" s="170" t="s">
        <v>430</v>
      </c>
      <c r="I227" t="s">
        <v>307</v>
      </c>
      <c r="J227" t="s">
        <v>307</v>
      </c>
      <c r="K227" t="s">
        <v>578</v>
      </c>
    </row>
    <row r="228" spans="1:11" x14ac:dyDescent="0.3">
      <c r="A228" s="225">
        <v>154</v>
      </c>
      <c r="B228" t="s">
        <v>1023</v>
      </c>
      <c r="C228" t="s">
        <v>1024</v>
      </c>
      <c r="D228" t="s">
        <v>331</v>
      </c>
      <c r="E228" s="148">
        <v>20985</v>
      </c>
      <c r="F228">
        <v>690131505</v>
      </c>
      <c r="G228" t="s">
        <v>1025</v>
      </c>
      <c r="H228" s="170" t="s">
        <v>339</v>
      </c>
      <c r="I228" t="s">
        <v>307</v>
      </c>
      <c r="J228" t="s">
        <v>307</v>
      </c>
      <c r="K228" t="s">
        <v>1026</v>
      </c>
    </row>
    <row r="229" spans="1:11" x14ac:dyDescent="0.3">
      <c r="A229" s="225">
        <v>155</v>
      </c>
      <c r="B229" t="s">
        <v>1027</v>
      </c>
      <c r="C229" t="s">
        <v>1028</v>
      </c>
      <c r="D229" t="s">
        <v>1029</v>
      </c>
      <c r="E229" s="148">
        <v>20694</v>
      </c>
      <c r="F229">
        <v>699550051</v>
      </c>
      <c r="G229" t="s">
        <v>1030</v>
      </c>
      <c r="H229" s="170" t="s">
        <v>320</v>
      </c>
      <c r="I229" t="s">
        <v>721</v>
      </c>
      <c r="J229" t="s">
        <v>721</v>
      </c>
      <c r="K229" t="s">
        <v>1017</v>
      </c>
    </row>
    <row r="230" spans="1:11" x14ac:dyDescent="0.3">
      <c r="A230" s="225">
        <v>156</v>
      </c>
      <c r="B230" t="s">
        <v>601</v>
      </c>
      <c r="C230" t="s">
        <v>602</v>
      </c>
      <c r="D230" t="s">
        <v>603</v>
      </c>
      <c r="E230" s="148">
        <v>21282</v>
      </c>
      <c r="F230">
        <v>659990071</v>
      </c>
      <c r="G230" t="s">
        <v>604</v>
      </c>
      <c r="H230" s="170" t="s">
        <v>394</v>
      </c>
      <c r="I230" t="s">
        <v>307</v>
      </c>
      <c r="J230" t="s">
        <v>307</v>
      </c>
      <c r="K230" t="s">
        <v>605</v>
      </c>
    </row>
    <row r="231" spans="1:11" x14ac:dyDescent="0.3">
      <c r="A231" s="225">
        <v>157</v>
      </c>
      <c r="B231" t="s">
        <v>1031</v>
      </c>
      <c r="C231" t="s">
        <v>1032</v>
      </c>
      <c r="D231" t="s">
        <v>451</v>
      </c>
      <c r="E231" s="148">
        <v>21464</v>
      </c>
      <c r="F231">
        <v>600453307</v>
      </c>
      <c r="G231" t="s">
        <v>1033</v>
      </c>
      <c r="H231" s="170" t="s">
        <v>430</v>
      </c>
      <c r="I231" t="s">
        <v>307</v>
      </c>
      <c r="J231" t="s">
        <v>307</v>
      </c>
      <c r="K231" t="s">
        <v>1034</v>
      </c>
    </row>
    <row r="232" spans="1:11" x14ac:dyDescent="0.3">
      <c r="A232" s="225">
        <v>158</v>
      </c>
      <c r="B232" t="s">
        <v>520</v>
      </c>
      <c r="C232" t="s">
        <v>1035</v>
      </c>
      <c r="D232" t="s">
        <v>1036</v>
      </c>
      <c r="E232" s="148">
        <v>21599</v>
      </c>
      <c r="F232">
        <v>661196051</v>
      </c>
      <c r="G232" t="s">
        <v>521</v>
      </c>
      <c r="H232" s="170" t="s">
        <v>522</v>
      </c>
      <c r="I232" t="s">
        <v>523</v>
      </c>
      <c r="J232" t="s">
        <v>307</v>
      </c>
      <c r="K232" t="s">
        <v>524</v>
      </c>
    </row>
    <row r="233" spans="1:11" x14ac:dyDescent="0.3">
      <c r="A233" s="225">
        <v>159</v>
      </c>
      <c r="B233" t="s">
        <v>606</v>
      </c>
      <c r="C233" t="s">
        <v>607</v>
      </c>
      <c r="D233" t="s">
        <v>608</v>
      </c>
      <c r="E233" s="148">
        <v>21989</v>
      </c>
      <c r="F233">
        <v>620319150</v>
      </c>
      <c r="G233" t="s">
        <v>609</v>
      </c>
      <c r="H233" s="170" t="s">
        <v>394</v>
      </c>
      <c r="I233" t="s">
        <v>307</v>
      </c>
      <c r="J233" t="s">
        <v>307</v>
      </c>
      <c r="K233" t="s">
        <v>605</v>
      </c>
    </row>
    <row r="234" spans="1:11" x14ac:dyDescent="0.3">
      <c r="A234" s="225">
        <v>160</v>
      </c>
      <c r="B234" t="s">
        <v>675</v>
      </c>
      <c r="C234" t="s">
        <v>676</v>
      </c>
      <c r="D234" t="s">
        <v>677</v>
      </c>
      <c r="E234" s="148">
        <v>22080</v>
      </c>
      <c r="F234">
        <v>629593922</v>
      </c>
      <c r="G234" t="s">
        <v>678</v>
      </c>
      <c r="H234" s="170" t="s">
        <v>679</v>
      </c>
      <c r="I234" t="s">
        <v>307</v>
      </c>
      <c r="J234" t="s">
        <v>307</v>
      </c>
      <c r="K234" t="s">
        <v>680</v>
      </c>
    </row>
    <row r="235" spans="1:11" x14ac:dyDescent="0.3">
      <c r="A235" s="225">
        <v>161</v>
      </c>
      <c r="B235" t="s">
        <v>1037</v>
      </c>
      <c r="C235" t="s">
        <v>1038</v>
      </c>
      <c r="D235" t="s">
        <v>1039</v>
      </c>
      <c r="E235" s="148">
        <v>22065</v>
      </c>
      <c r="F235">
        <v>606007354</v>
      </c>
      <c r="G235" t="s">
        <v>1040</v>
      </c>
      <c r="H235" s="170" t="s">
        <v>306</v>
      </c>
      <c r="I235" t="s">
        <v>721</v>
      </c>
      <c r="J235" t="s">
        <v>721</v>
      </c>
      <c r="K235" t="s">
        <v>1041</v>
      </c>
    </row>
    <row r="236" spans="1:11" x14ac:dyDescent="0.3">
      <c r="A236" s="225">
        <v>162</v>
      </c>
      <c r="B236" t="s">
        <v>1042</v>
      </c>
      <c r="C236" t="s">
        <v>1003</v>
      </c>
      <c r="D236" t="s">
        <v>360</v>
      </c>
      <c r="E236" s="148">
        <v>22175</v>
      </c>
      <c r="F236">
        <v>699767105</v>
      </c>
      <c r="G236" t="s">
        <v>1043</v>
      </c>
      <c r="H236" s="170" t="s">
        <v>320</v>
      </c>
      <c r="I236" t="s">
        <v>721</v>
      </c>
      <c r="J236" t="s">
        <v>721</v>
      </c>
      <c r="K236" t="s">
        <v>1044</v>
      </c>
    </row>
    <row r="237" spans="1:11" x14ac:dyDescent="0.3">
      <c r="A237" s="225">
        <v>163</v>
      </c>
      <c r="B237" t="s">
        <v>696</v>
      </c>
      <c r="C237" t="s">
        <v>697</v>
      </c>
      <c r="D237" t="s">
        <v>698</v>
      </c>
      <c r="E237" s="148">
        <v>22003</v>
      </c>
      <c r="F237">
        <v>636808388</v>
      </c>
      <c r="G237" t="s">
        <v>1045</v>
      </c>
      <c r="H237" s="170" t="s">
        <v>333</v>
      </c>
      <c r="I237" t="s">
        <v>307</v>
      </c>
      <c r="J237" t="s">
        <v>307</v>
      </c>
      <c r="K237" t="s">
        <v>699</v>
      </c>
    </row>
    <row r="238" spans="1:11" x14ac:dyDescent="0.3">
      <c r="A238" s="225">
        <v>164</v>
      </c>
      <c r="B238" t="s">
        <v>1046</v>
      </c>
      <c r="C238" t="s">
        <v>1047</v>
      </c>
      <c r="D238" t="s">
        <v>1048</v>
      </c>
      <c r="E238" s="148">
        <v>22000</v>
      </c>
      <c r="G238" t="s">
        <v>1049</v>
      </c>
      <c r="H238" s="170" t="s">
        <v>1050</v>
      </c>
      <c r="I238" t="s">
        <v>1051</v>
      </c>
      <c r="J238" t="s">
        <v>1051</v>
      </c>
      <c r="K238" t="s">
        <v>1052</v>
      </c>
    </row>
    <row r="239" spans="1:11" x14ac:dyDescent="0.3">
      <c r="A239" s="225">
        <v>165</v>
      </c>
      <c r="B239" t="s">
        <v>1053</v>
      </c>
      <c r="C239" t="s">
        <v>1054</v>
      </c>
      <c r="D239" t="s">
        <v>1055</v>
      </c>
      <c r="E239" s="148">
        <v>22537</v>
      </c>
      <c r="F239">
        <v>646566027</v>
      </c>
      <c r="G239" t="s">
        <v>1056</v>
      </c>
      <c r="H239" s="170" t="s">
        <v>339</v>
      </c>
      <c r="I239" t="s">
        <v>307</v>
      </c>
      <c r="J239" t="s">
        <v>307</v>
      </c>
      <c r="K239" t="s">
        <v>1057</v>
      </c>
    </row>
    <row r="240" spans="1:11" x14ac:dyDescent="0.3">
      <c r="A240" s="225">
        <v>166</v>
      </c>
      <c r="B240" t="s">
        <v>614</v>
      </c>
      <c r="C240" t="s">
        <v>615</v>
      </c>
      <c r="D240" t="s">
        <v>616</v>
      </c>
      <c r="E240" s="148">
        <v>22531</v>
      </c>
      <c r="F240">
        <v>606673716</v>
      </c>
      <c r="G240" t="s">
        <v>617</v>
      </c>
      <c r="H240" s="170" t="s">
        <v>430</v>
      </c>
      <c r="I240" t="s">
        <v>307</v>
      </c>
      <c r="J240" t="s">
        <v>307</v>
      </c>
      <c r="K240" t="s">
        <v>618</v>
      </c>
    </row>
    <row r="241" spans="1:11" x14ac:dyDescent="0.3">
      <c r="A241" s="225">
        <v>167</v>
      </c>
      <c r="B241" t="s">
        <v>1058</v>
      </c>
      <c r="C241" t="s">
        <v>1059</v>
      </c>
      <c r="D241" t="s">
        <v>485</v>
      </c>
      <c r="E241" s="148">
        <v>22501</v>
      </c>
      <c r="F241">
        <v>645905013</v>
      </c>
      <c r="G241" t="s">
        <v>1021</v>
      </c>
      <c r="H241" s="170" t="s">
        <v>333</v>
      </c>
      <c r="I241" t="s">
        <v>721</v>
      </c>
      <c r="J241" t="s">
        <v>721</v>
      </c>
      <c r="K241" t="s">
        <v>1022</v>
      </c>
    </row>
    <row r="242" spans="1:11" x14ac:dyDescent="0.3">
      <c r="A242" s="225">
        <v>168</v>
      </c>
      <c r="B242" t="s">
        <v>1060</v>
      </c>
      <c r="C242" t="s">
        <v>1061</v>
      </c>
      <c r="D242" t="s">
        <v>1062</v>
      </c>
      <c r="E242" s="148">
        <v>22617</v>
      </c>
      <c r="F242">
        <v>645905013</v>
      </c>
      <c r="G242" t="s">
        <v>1021</v>
      </c>
      <c r="H242" s="170" t="s">
        <v>333</v>
      </c>
      <c r="I242" t="s">
        <v>721</v>
      </c>
      <c r="J242" t="s">
        <v>721</v>
      </c>
      <c r="K242" t="s">
        <v>1022</v>
      </c>
    </row>
    <row r="243" spans="1:11" x14ac:dyDescent="0.3">
      <c r="A243" s="225">
        <v>169</v>
      </c>
      <c r="B243" t="s">
        <v>1063</v>
      </c>
      <c r="C243" t="s">
        <v>1064</v>
      </c>
      <c r="D243" t="s">
        <v>1065</v>
      </c>
      <c r="E243" s="148">
        <v>22236</v>
      </c>
      <c r="F243">
        <v>670219547</v>
      </c>
      <c r="G243" t="s">
        <v>1066</v>
      </c>
      <c r="H243" s="170" t="s">
        <v>320</v>
      </c>
      <c r="I243" t="s">
        <v>307</v>
      </c>
      <c r="J243" t="s">
        <v>307</v>
      </c>
      <c r="K243" t="s">
        <v>1067</v>
      </c>
    </row>
    <row r="244" spans="1:11" x14ac:dyDescent="0.3">
      <c r="A244" s="225">
        <v>170</v>
      </c>
      <c r="B244" t="s">
        <v>1068</v>
      </c>
      <c r="C244" t="s">
        <v>1069</v>
      </c>
      <c r="D244" t="s">
        <v>1070</v>
      </c>
      <c r="E244" s="148">
        <v>22793</v>
      </c>
      <c r="F244">
        <v>667412393</v>
      </c>
      <c r="G244" t="s">
        <v>1071</v>
      </c>
      <c r="H244" s="170" t="s">
        <v>394</v>
      </c>
      <c r="I244" t="s">
        <v>721</v>
      </c>
      <c r="J244" t="s">
        <v>721</v>
      </c>
      <c r="K244" t="s">
        <v>1072</v>
      </c>
    </row>
    <row r="245" spans="1:11" x14ac:dyDescent="0.3">
      <c r="A245" s="225">
        <v>171</v>
      </c>
      <c r="B245" t="s">
        <v>1073</v>
      </c>
      <c r="C245" t="s">
        <v>1074</v>
      </c>
      <c r="D245" t="s">
        <v>1075</v>
      </c>
      <c r="E245" s="148">
        <v>22959</v>
      </c>
      <c r="F245">
        <v>605166395</v>
      </c>
      <c r="G245" t="s">
        <v>1076</v>
      </c>
      <c r="H245" s="170" t="s">
        <v>339</v>
      </c>
      <c r="I245" t="s">
        <v>307</v>
      </c>
      <c r="J245" t="s">
        <v>307</v>
      </c>
      <c r="K245" t="s">
        <v>1077</v>
      </c>
    </row>
    <row r="246" spans="1:11" x14ac:dyDescent="0.3">
      <c r="A246" s="225">
        <v>172</v>
      </c>
      <c r="B246" t="s">
        <v>1078</v>
      </c>
      <c r="C246" t="s">
        <v>1079</v>
      </c>
      <c r="D246" t="s">
        <v>1080</v>
      </c>
      <c r="E246" s="148">
        <v>21986</v>
      </c>
      <c r="F246">
        <v>696181928</v>
      </c>
      <c r="G246" t="s">
        <v>1081</v>
      </c>
      <c r="H246" s="170" t="s">
        <v>339</v>
      </c>
      <c r="I246" t="s">
        <v>721</v>
      </c>
      <c r="J246" t="s">
        <v>721</v>
      </c>
      <c r="K246" t="s">
        <v>1082</v>
      </c>
    </row>
    <row r="247" spans="1:11" x14ac:dyDescent="0.3">
      <c r="A247" s="225">
        <v>173</v>
      </c>
      <c r="B247" t="s">
        <v>1083</v>
      </c>
      <c r="C247" t="s">
        <v>1007</v>
      </c>
      <c r="D247" t="s">
        <v>663</v>
      </c>
      <c r="E247" s="148">
        <v>22432</v>
      </c>
      <c r="F247">
        <v>696863030</v>
      </c>
      <c r="G247" t="s">
        <v>1084</v>
      </c>
      <c r="H247" s="170" t="s">
        <v>306</v>
      </c>
      <c r="I247" t="s">
        <v>307</v>
      </c>
      <c r="J247" t="s">
        <v>307</v>
      </c>
      <c r="K247" t="s">
        <v>1012</v>
      </c>
    </row>
    <row r="248" spans="1:11" x14ac:dyDescent="0.3">
      <c r="A248" s="225">
        <v>174</v>
      </c>
      <c r="B248" t="s">
        <v>1085</v>
      </c>
      <c r="C248" t="s">
        <v>1086</v>
      </c>
      <c r="D248" t="s">
        <v>1087</v>
      </c>
      <c r="E248" s="148">
        <v>24726</v>
      </c>
      <c r="F248">
        <v>656543938</v>
      </c>
      <c r="G248" t="s">
        <v>1088</v>
      </c>
      <c r="H248" s="170" t="s">
        <v>430</v>
      </c>
      <c r="I248" t="s">
        <v>307</v>
      </c>
      <c r="J248" t="s">
        <v>307</v>
      </c>
      <c r="K248" t="s">
        <v>1089</v>
      </c>
    </row>
    <row r="249" spans="1:11" x14ac:dyDescent="0.3">
      <c r="A249" s="225">
        <v>175</v>
      </c>
      <c r="B249" t="s">
        <v>1090</v>
      </c>
      <c r="C249" t="s">
        <v>1091</v>
      </c>
      <c r="D249" t="s">
        <v>304</v>
      </c>
      <c r="E249" s="148">
        <v>22894</v>
      </c>
      <c r="F249">
        <v>687574091</v>
      </c>
      <c r="G249" t="s">
        <v>1092</v>
      </c>
      <c r="H249" s="170" t="s">
        <v>424</v>
      </c>
      <c r="I249" t="s">
        <v>307</v>
      </c>
      <c r="J249" t="s">
        <v>307</v>
      </c>
      <c r="K249" t="s">
        <v>1093</v>
      </c>
    </row>
    <row r="250" spans="1:11" x14ac:dyDescent="0.3">
      <c r="A250" s="225">
        <v>176</v>
      </c>
      <c r="B250" t="s">
        <v>591</v>
      </c>
      <c r="C250" t="s">
        <v>592</v>
      </c>
      <c r="D250" t="s">
        <v>304</v>
      </c>
      <c r="E250" s="148">
        <v>22704</v>
      </c>
      <c r="F250" t="s">
        <v>593</v>
      </c>
      <c r="G250" t="s">
        <v>594</v>
      </c>
      <c r="H250" s="170" t="s">
        <v>333</v>
      </c>
      <c r="I250" t="s">
        <v>307</v>
      </c>
      <c r="J250" t="s">
        <v>307</v>
      </c>
      <c r="K250" t="s">
        <v>595</v>
      </c>
    </row>
    <row r="251" spans="1:11" x14ac:dyDescent="0.3">
      <c r="A251" s="225">
        <v>177</v>
      </c>
      <c r="B251" t="s">
        <v>1094</v>
      </c>
      <c r="C251" t="s">
        <v>1095</v>
      </c>
      <c r="D251" t="s">
        <v>405</v>
      </c>
      <c r="E251" s="148">
        <v>23230</v>
      </c>
      <c r="F251">
        <v>606777623</v>
      </c>
      <c r="G251" t="s">
        <v>1096</v>
      </c>
      <c r="H251" s="170" t="s">
        <v>394</v>
      </c>
      <c r="I251" t="s">
        <v>721</v>
      </c>
      <c r="J251" t="s">
        <v>721</v>
      </c>
      <c r="K251" t="s">
        <v>1097</v>
      </c>
    </row>
    <row r="252" spans="1:11" x14ac:dyDescent="0.3">
      <c r="A252" s="225">
        <v>178</v>
      </c>
      <c r="B252" t="s">
        <v>495</v>
      </c>
      <c r="C252" t="s">
        <v>1098</v>
      </c>
      <c r="D252" t="s">
        <v>1099</v>
      </c>
      <c r="E252" s="148">
        <v>23104</v>
      </c>
      <c r="F252">
        <v>637146451</v>
      </c>
      <c r="G252" t="s">
        <v>496</v>
      </c>
      <c r="H252" s="170" t="s">
        <v>497</v>
      </c>
      <c r="I252" t="s">
        <v>498</v>
      </c>
      <c r="J252" t="s">
        <v>307</v>
      </c>
      <c r="K252" t="s">
        <v>499</v>
      </c>
    </row>
    <row r="253" spans="1:11" x14ac:dyDescent="0.3">
      <c r="A253" s="225">
        <v>179</v>
      </c>
      <c r="B253" t="s">
        <v>1101</v>
      </c>
      <c r="C253" t="s">
        <v>585</v>
      </c>
      <c r="D253" t="s">
        <v>1102</v>
      </c>
      <c r="E253" s="148">
        <v>23245</v>
      </c>
      <c r="F253">
        <v>667511958</v>
      </c>
      <c r="G253" t="s">
        <v>1103</v>
      </c>
      <c r="H253" s="170" t="s">
        <v>320</v>
      </c>
      <c r="I253" t="s">
        <v>307</v>
      </c>
      <c r="J253" t="s">
        <v>307</v>
      </c>
      <c r="K253" t="s">
        <v>590</v>
      </c>
    </row>
    <row r="254" spans="1:11" x14ac:dyDescent="0.3">
      <c r="A254" s="225">
        <v>180</v>
      </c>
      <c r="B254" t="s">
        <v>1104</v>
      </c>
      <c r="C254" t="s">
        <v>1105</v>
      </c>
      <c r="D254" t="s">
        <v>1106</v>
      </c>
      <c r="E254" s="148">
        <v>24040</v>
      </c>
      <c r="F254">
        <v>699990884</v>
      </c>
      <c r="G254" t="s">
        <v>1107</v>
      </c>
      <c r="H254" s="170" t="s">
        <v>320</v>
      </c>
      <c r="I254" t="s">
        <v>307</v>
      </c>
      <c r="J254" t="s">
        <v>307</v>
      </c>
      <c r="K254" t="s">
        <v>1108</v>
      </c>
    </row>
    <row r="255" spans="1:11" x14ac:dyDescent="0.3">
      <c r="A255" s="225">
        <v>181</v>
      </c>
      <c r="B255" t="s">
        <v>1109</v>
      </c>
      <c r="C255" t="s">
        <v>1110</v>
      </c>
      <c r="D255" t="s">
        <v>1111</v>
      </c>
      <c r="E255" s="148">
        <v>23013</v>
      </c>
      <c r="F255">
        <v>600026032</v>
      </c>
      <c r="G255" t="s">
        <v>1103</v>
      </c>
      <c r="H255" s="170" t="s">
        <v>320</v>
      </c>
      <c r="I255" t="s">
        <v>307</v>
      </c>
      <c r="J255" t="s">
        <v>307</v>
      </c>
      <c r="K255" t="s">
        <v>1112</v>
      </c>
    </row>
    <row r="256" spans="1:11" x14ac:dyDescent="0.3">
      <c r="A256" s="225">
        <v>182</v>
      </c>
      <c r="B256" t="s">
        <v>1113</v>
      </c>
      <c r="C256" t="s">
        <v>1059</v>
      </c>
      <c r="D256" t="s">
        <v>1114</v>
      </c>
      <c r="E256" s="148">
        <v>23344</v>
      </c>
      <c r="F256">
        <v>645905013</v>
      </c>
      <c r="G256" t="s">
        <v>1021</v>
      </c>
      <c r="H256" s="170" t="s">
        <v>333</v>
      </c>
      <c r="I256" t="s">
        <v>721</v>
      </c>
      <c r="J256" t="s">
        <v>721</v>
      </c>
      <c r="K256" t="s">
        <v>1022</v>
      </c>
    </row>
    <row r="257" spans="1:11" x14ac:dyDescent="0.3">
      <c r="A257" s="225">
        <v>183</v>
      </c>
      <c r="B257" t="s">
        <v>1115</v>
      </c>
      <c r="C257" t="s">
        <v>1116</v>
      </c>
      <c r="D257" t="s">
        <v>1117</v>
      </c>
      <c r="E257" s="148">
        <v>26723</v>
      </c>
      <c r="F257">
        <v>670031106</v>
      </c>
      <c r="G257" t="s">
        <v>1118</v>
      </c>
      <c r="H257" s="170" t="s">
        <v>467</v>
      </c>
      <c r="I257" t="s">
        <v>468</v>
      </c>
      <c r="J257" t="s">
        <v>307</v>
      </c>
      <c r="K257" t="s">
        <v>1119</v>
      </c>
    </row>
    <row r="258" spans="1:11" x14ac:dyDescent="0.3">
      <c r="A258" s="225">
        <v>184</v>
      </c>
      <c r="B258" t="s">
        <v>1120</v>
      </c>
      <c r="C258" t="s">
        <v>1121</v>
      </c>
      <c r="D258" t="s">
        <v>1122</v>
      </c>
      <c r="E258" s="148">
        <v>24520</v>
      </c>
      <c r="F258">
        <v>660966392</v>
      </c>
      <c r="G258" t="s">
        <v>1123</v>
      </c>
      <c r="H258" s="170" t="s">
        <v>320</v>
      </c>
      <c r="I258" t="s">
        <v>307</v>
      </c>
      <c r="J258" t="s">
        <v>307</v>
      </c>
      <c r="K258" t="s">
        <v>1124</v>
      </c>
    </row>
    <row r="259" spans="1:11" x14ac:dyDescent="0.3">
      <c r="A259" s="225">
        <v>185</v>
      </c>
      <c r="B259" t="s">
        <v>642</v>
      </c>
      <c r="C259" t="s">
        <v>643</v>
      </c>
      <c r="D259" t="s">
        <v>644</v>
      </c>
      <c r="E259" s="148">
        <v>23258</v>
      </c>
      <c r="F259" t="s">
        <v>645</v>
      </c>
      <c r="G259" t="s">
        <v>646</v>
      </c>
      <c r="H259" s="170" t="s">
        <v>339</v>
      </c>
      <c r="I259" t="s">
        <v>307</v>
      </c>
      <c r="J259" t="s">
        <v>307</v>
      </c>
      <c r="K259" t="s">
        <v>647</v>
      </c>
    </row>
    <row r="260" spans="1:11" x14ac:dyDescent="0.3">
      <c r="A260" s="225">
        <v>186</v>
      </c>
      <c r="B260" t="s">
        <v>1125</v>
      </c>
      <c r="C260" t="s">
        <v>1126</v>
      </c>
      <c r="D260" t="s">
        <v>1127</v>
      </c>
      <c r="E260" s="148">
        <v>24241</v>
      </c>
      <c r="F260">
        <v>680182556</v>
      </c>
      <c r="G260" t="s">
        <v>1128</v>
      </c>
      <c r="H260" s="170" t="s">
        <v>333</v>
      </c>
      <c r="I260" t="s">
        <v>307</v>
      </c>
      <c r="J260" t="s">
        <v>307</v>
      </c>
      <c r="K260" t="s">
        <v>1129</v>
      </c>
    </row>
    <row r="261" spans="1:11" x14ac:dyDescent="0.3">
      <c r="A261" s="225">
        <v>187</v>
      </c>
      <c r="B261" t="s">
        <v>316</v>
      </c>
      <c r="C261" t="s">
        <v>317</v>
      </c>
      <c r="D261" t="s">
        <v>318</v>
      </c>
      <c r="E261" s="148">
        <v>23389</v>
      </c>
      <c r="F261">
        <v>620538154</v>
      </c>
      <c r="G261" t="s">
        <v>319</v>
      </c>
      <c r="H261" s="170" t="s">
        <v>320</v>
      </c>
      <c r="I261" t="s">
        <v>307</v>
      </c>
      <c r="J261" t="s">
        <v>307</v>
      </c>
      <c r="K261" t="s">
        <v>321</v>
      </c>
    </row>
    <row r="262" spans="1:11" x14ac:dyDescent="0.3">
      <c r="A262" s="225">
        <v>188</v>
      </c>
      <c r="B262" t="s">
        <v>693</v>
      </c>
      <c r="C262" t="s">
        <v>694</v>
      </c>
      <c r="D262" t="s">
        <v>695</v>
      </c>
      <c r="E262" s="148">
        <v>23155</v>
      </c>
      <c r="F262">
        <v>618383549</v>
      </c>
      <c r="G262" t="s">
        <v>691</v>
      </c>
      <c r="H262" s="170" t="s">
        <v>333</v>
      </c>
      <c r="I262" t="s">
        <v>307</v>
      </c>
      <c r="J262" t="s">
        <v>307</v>
      </c>
      <c r="K262" t="s">
        <v>692</v>
      </c>
    </row>
    <row r="263" spans="1:11" x14ac:dyDescent="0.3">
      <c r="A263" s="225">
        <v>189</v>
      </c>
      <c r="B263" t="s">
        <v>1130</v>
      </c>
      <c r="C263" t="s">
        <v>1131</v>
      </c>
      <c r="D263" t="s">
        <v>695</v>
      </c>
      <c r="E263" s="148">
        <v>23340</v>
      </c>
      <c r="F263">
        <v>660287823</v>
      </c>
      <c r="G263" t="s">
        <v>1132</v>
      </c>
      <c r="H263" s="170" t="s">
        <v>333</v>
      </c>
      <c r="I263" t="s">
        <v>307</v>
      </c>
      <c r="J263" t="s">
        <v>307</v>
      </c>
      <c r="K263" t="s">
        <v>1133</v>
      </c>
    </row>
    <row r="264" spans="1:11" x14ac:dyDescent="0.3">
      <c r="A264" s="225">
        <v>190</v>
      </c>
      <c r="B264" t="s">
        <v>1134</v>
      </c>
      <c r="C264" t="s">
        <v>1135</v>
      </c>
      <c r="D264" t="s">
        <v>1136</v>
      </c>
      <c r="E264" s="148">
        <v>23287</v>
      </c>
      <c r="F264">
        <v>696339424</v>
      </c>
      <c r="G264" t="s">
        <v>1137</v>
      </c>
      <c r="H264" s="170" t="s">
        <v>493</v>
      </c>
      <c r="I264" t="s">
        <v>444</v>
      </c>
      <c r="J264" t="s">
        <v>307</v>
      </c>
      <c r="K264" t="s">
        <v>1138</v>
      </c>
    </row>
    <row r="265" spans="1:11" x14ac:dyDescent="0.3">
      <c r="A265" s="225">
        <v>191</v>
      </c>
      <c r="B265" t="s">
        <v>1140</v>
      </c>
      <c r="C265" t="s">
        <v>1141</v>
      </c>
      <c r="D265" t="s">
        <v>1142</v>
      </c>
      <c r="E265" s="148">
        <v>23642</v>
      </c>
      <c r="F265">
        <v>655544267</v>
      </c>
      <c r="G265" t="s">
        <v>1143</v>
      </c>
      <c r="H265" s="170" t="s">
        <v>320</v>
      </c>
      <c r="I265" t="s">
        <v>307</v>
      </c>
      <c r="J265" t="s">
        <v>307</v>
      </c>
      <c r="K265" t="s">
        <v>1144</v>
      </c>
    </row>
    <row r="266" spans="1:11" x14ac:dyDescent="0.3">
      <c r="A266" s="225">
        <v>192</v>
      </c>
      <c r="B266" t="s">
        <v>1145</v>
      </c>
      <c r="C266" t="s">
        <v>1146</v>
      </c>
      <c r="D266" t="s">
        <v>1147</v>
      </c>
      <c r="E266" s="148">
        <v>22541</v>
      </c>
      <c r="F266">
        <v>636219719</v>
      </c>
      <c r="G266" t="s">
        <v>1148</v>
      </c>
      <c r="H266" s="170" t="s">
        <v>430</v>
      </c>
      <c r="I266" t="s">
        <v>307</v>
      </c>
      <c r="J266" t="s">
        <v>307</v>
      </c>
      <c r="K266" t="s">
        <v>1149</v>
      </c>
    </row>
    <row r="267" spans="1:11" x14ac:dyDescent="0.3">
      <c r="A267" s="225">
        <v>193</v>
      </c>
      <c r="B267" t="s">
        <v>1150</v>
      </c>
      <c r="C267" t="s">
        <v>1151</v>
      </c>
      <c r="D267" t="s">
        <v>570</v>
      </c>
      <c r="E267" s="148">
        <v>24173</v>
      </c>
      <c r="G267" t="s">
        <v>1152</v>
      </c>
      <c r="H267" s="170" t="s">
        <v>333</v>
      </c>
      <c r="I267" t="s">
        <v>307</v>
      </c>
      <c r="J267" t="s">
        <v>307</v>
      </c>
      <c r="K267" t="s">
        <v>1153</v>
      </c>
    </row>
    <row r="268" spans="1:11" x14ac:dyDescent="0.3">
      <c r="A268" s="225">
        <v>194</v>
      </c>
      <c r="B268" t="s">
        <v>610</v>
      </c>
      <c r="C268" t="s">
        <v>611</v>
      </c>
      <c r="D268" t="s">
        <v>384</v>
      </c>
      <c r="E268" s="148">
        <v>23627</v>
      </c>
      <c r="F268">
        <v>678917745</v>
      </c>
      <c r="G268" t="s">
        <v>612</v>
      </c>
      <c r="H268" s="170" t="s">
        <v>306</v>
      </c>
      <c r="I268" t="s">
        <v>307</v>
      </c>
      <c r="J268" t="s">
        <v>307</v>
      </c>
      <c r="K268" t="s">
        <v>613</v>
      </c>
    </row>
    <row r="269" spans="1:11" x14ac:dyDescent="0.3">
      <c r="A269" s="225">
        <v>195</v>
      </c>
      <c r="B269" t="s">
        <v>492</v>
      </c>
      <c r="C269" t="s">
        <v>1154</v>
      </c>
      <c r="D269" t="s">
        <v>331</v>
      </c>
      <c r="E269" s="148">
        <v>23377</v>
      </c>
      <c r="F269">
        <v>676493199</v>
      </c>
      <c r="G269" t="s">
        <v>1155</v>
      </c>
      <c r="H269" s="170" t="s">
        <v>493</v>
      </c>
      <c r="I269" t="s">
        <v>444</v>
      </c>
      <c r="J269" t="s">
        <v>307</v>
      </c>
      <c r="K269" t="s">
        <v>494</v>
      </c>
    </row>
    <row r="270" spans="1:11" x14ac:dyDescent="0.3">
      <c r="A270" s="225">
        <v>196</v>
      </c>
      <c r="B270" t="s">
        <v>1156</v>
      </c>
      <c r="C270" t="s">
        <v>1157</v>
      </c>
      <c r="D270" t="s">
        <v>1158</v>
      </c>
      <c r="E270" s="148">
        <v>23745</v>
      </c>
      <c r="F270">
        <v>670087002</v>
      </c>
      <c r="G270" t="s">
        <v>1159</v>
      </c>
      <c r="H270" s="170" t="s">
        <v>430</v>
      </c>
      <c r="I270" t="s">
        <v>721</v>
      </c>
      <c r="J270" t="s">
        <v>721</v>
      </c>
      <c r="K270" t="s">
        <v>1160</v>
      </c>
    </row>
    <row r="271" spans="1:11" x14ac:dyDescent="0.3">
      <c r="A271" s="225">
        <v>197</v>
      </c>
      <c r="B271" t="s">
        <v>525</v>
      </c>
      <c r="C271" t="s">
        <v>526</v>
      </c>
      <c r="D271" t="s">
        <v>527</v>
      </c>
      <c r="E271" s="148">
        <v>23604</v>
      </c>
      <c r="F271">
        <v>670086716</v>
      </c>
      <c r="G271" t="s">
        <v>528</v>
      </c>
      <c r="H271" s="170" t="s">
        <v>320</v>
      </c>
      <c r="I271" t="s">
        <v>307</v>
      </c>
      <c r="J271" t="s">
        <v>307</v>
      </c>
      <c r="K271" t="s">
        <v>529</v>
      </c>
    </row>
    <row r="272" spans="1:11" x14ac:dyDescent="0.3">
      <c r="A272" s="225">
        <v>198</v>
      </c>
      <c r="B272" t="s">
        <v>504</v>
      </c>
      <c r="C272" t="s">
        <v>505</v>
      </c>
      <c r="D272" t="s">
        <v>506</v>
      </c>
      <c r="E272" s="148">
        <v>23730</v>
      </c>
      <c r="F272">
        <v>619371286</v>
      </c>
      <c r="G272" t="s">
        <v>507</v>
      </c>
      <c r="H272" s="170" t="s">
        <v>320</v>
      </c>
      <c r="I272" t="s">
        <v>307</v>
      </c>
      <c r="J272" t="s">
        <v>307</v>
      </c>
    </row>
    <row r="273" spans="1:11" x14ac:dyDescent="0.3">
      <c r="A273" s="225">
        <v>199</v>
      </c>
      <c r="B273" t="s">
        <v>670</v>
      </c>
      <c r="C273" t="s">
        <v>671</v>
      </c>
      <c r="D273" t="s">
        <v>672</v>
      </c>
      <c r="E273" s="148">
        <v>23080</v>
      </c>
      <c r="F273">
        <v>629838908</v>
      </c>
      <c r="G273" t="s">
        <v>673</v>
      </c>
      <c r="H273" s="170" t="s">
        <v>339</v>
      </c>
      <c r="I273" t="s">
        <v>307</v>
      </c>
      <c r="J273" t="s">
        <v>307</v>
      </c>
      <c r="K273" t="s">
        <v>674</v>
      </c>
    </row>
    <row r="274" spans="1:11" x14ac:dyDescent="0.3">
      <c r="A274" s="225">
        <v>200</v>
      </c>
      <c r="B274" t="s">
        <v>1161</v>
      </c>
      <c r="C274" t="s">
        <v>1162</v>
      </c>
      <c r="D274" t="s">
        <v>1163</v>
      </c>
      <c r="E274" s="148">
        <v>23235</v>
      </c>
      <c r="F274">
        <v>601156374</v>
      </c>
      <c r="G274" t="s">
        <v>1164</v>
      </c>
      <c r="H274" s="170" t="s">
        <v>394</v>
      </c>
      <c r="I274" t="s">
        <v>721</v>
      </c>
      <c r="J274" t="s">
        <v>721</v>
      </c>
      <c r="K274" t="s">
        <v>1165</v>
      </c>
    </row>
    <row r="275" spans="1:11" x14ac:dyDescent="0.3">
      <c r="A275" s="225">
        <v>201</v>
      </c>
      <c r="B275" t="s">
        <v>1166</v>
      </c>
      <c r="C275" t="s">
        <v>1167</v>
      </c>
      <c r="D275" t="s">
        <v>1168</v>
      </c>
      <c r="E275" s="148">
        <v>23925</v>
      </c>
      <c r="F275">
        <v>670087002</v>
      </c>
      <c r="G275" t="s">
        <v>1159</v>
      </c>
      <c r="H275" s="170" t="s">
        <v>430</v>
      </c>
      <c r="I275" t="s">
        <v>721</v>
      </c>
      <c r="J275" t="s">
        <v>721</v>
      </c>
      <c r="K275" t="s">
        <v>1160</v>
      </c>
    </row>
    <row r="276" spans="1:11" x14ac:dyDescent="0.3">
      <c r="A276" s="225">
        <v>202</v>
      </c>
      <c r="B276" t="s">
        <v>408</v>
      </c>
      <c r="C276" t="s">
        <v>1169</v>
      </c>
      <c r="D276" t="s">
        <v>409</v>
      </c>
      <c r="E276" s="148"/>
      <c r="F276">
        <v>653685634</v>
      </c>
      <c r="G276" t="s">
        <v>410</v>
      </c>
      <c r="H276" s="170" t="s">
        <v>400</v>
      </c>
      <c r="I276" t="s">
        <v>307</v>
      </c>
      <c r="J276" t="s">
        <v>307</v>
      </c>
      <c r="K276" t="s">
        <v>411</v>
      </c>
    </row>
    <row r="277" spans="1:11" x14ac:dyDescent="0.3">
      <c r="A277" s="225">
        <v>203</v>
      </c>
      <c r="B277" t="s">
        <v>1170</v>
      </c>
      <c r="C277" t="s">
        <v>1171</v>
      </c>
      <c r="D277" t="s">
        <v>1172</v>
      </c>
      <c r="E277" s="148">
        <v>27952</v>
      </c>
      <c r="F277">
        <v>646627817</v>
      </c>
      <c r="G277" t="s">
        <v>1173</v>
      </c>
      <c r="H277" s="170" t="s">
        <v>333</v>
      </c>
      <c r="I277" t="s">
        <v>307</v>
      </c>
      <c r="J277" t="s">
        <v>307</v>
      </c>
      <c r="K277" t="s">
        <v>414</v>
      </c>
    </row>
    <row r="278" spans="1:11" x14ac:dyDescent="0.3">
      <c r="A278" s="225">
        <v>204</v>
      </c>
      <c r="B278" t="s">
        <v>1174</v>
      </c>
      <c r="C278" t="s">
        <v>1175</v>
      </c>
      <c r="D278" t="s">
        <v>1176</v>
      </c>
      <c r="E278" s="148">
        <v>24038</v>
      </c>
      <c r="F278">
        <v>677722407</v>
      </c>
      <c r="G278" t="s">
        <v>1177</v>
      </c>
      <c r="H278" s="170" t="s">
        <v>430</v>
      </c>
      <c r="I278" t="s">
        <v>307</v>
      </c>
      <c r="J278" t="s">
        <v>307</v>
      </c>
      <c r="K278" t="s">
        <v>1178</v>
      </c>
    </row>
    <row r="279" spans="1:11" x14ac:dyDescent="0.3">
      <c r="A279" s="225">
        <v>205</v>
      </c>
      <c r="B279" t="s">
        <v>453</v>
      </c>
      <c r="C279" t="s">
        <v>454</v>
      </c>
      <c r="D279" t="s">
        <v>162</v>
      </c>
      <c r="E279" s="148">
        <v>24060</v>
      </c>
      <c r="F279">
        <v>651588643</v>
      </c>
      <c r="G279" t="s">
        <v>455</v>
      </c>
      <c r="H279" s="170" t="s">
        <v>339</v>
      </c>
      <c r="I279" t="s">
        <v>721</v>
      </c>
      <c r="J279" t="s">
        <v>721</v>
      </c>
      <c r="K279" t="s">
        <v>456</v>
      </c>
    </row>
    <row r="280" spans="1:11" x14ac:dyDescent="0.3">
      <c r="A280" s="225">
        <v>206</v>
      </c>
      <c r="B280" t="s">
        <v>684</v>
      </c>
      <c r="C280" t="s">
        <v>1179</v>
      </c>
      <c r="D280" t="s">
        <v>685</v>
      </c>
      <c r="E280" s="148">
        <v>20717</v>
      </c>
      <c r="F280">
        <v>630646531</v>
      </c>
      <c r="G280" t="s">
        <v>1180</v>
      </c>
      <c r="H280" s="170" t="s">
        <v>394</v>
      </c>
      <c r="I280" t="s">
        <v>307</v>
      </c>
      <c r="J280" t="s">
        <v>307</v>
      </c>
      <c r="K280" t="s">
        <v>1181</v>
      </c>
    </row>
    <row r="281" spans="1:11" x14ac:dyDescent="0.3">
      <c r="A281" s="225">
        <v>207</v>
      </c>
      <c r="B281" t="s">
        <v>1182</v>
      </c>
      <c r="C281" t="s">
        <v>1183</v>
      </c>
      <c r="D281" t="s">
        <v>1184</v>
      </c>
      <c r="E281" s="148">
        <v>23313</v>
      </c>
      <c r="F281">
        <v>678589480</v>
      </c>
      <c r="G281" t="s">
        <v>1185</v>
      </c>
      <c r="H281" s="170" t="s">
        <v>430</v>
      </c>
      <c r="I281" t="s">
        <v>721</v>
      </c>
      <c r="J281" t="s">
        <v>721</v>
      </c>
    </row>
    <row r="282" spans="1:11" x14ac:dyDescent="0.3">
      <c r="A282" s="225">
        <v>208</v>
      </c>
      <c r="B282" t="s">
        <v>412</v>
      </c>
      <c r="C282" t="s">
        <v>413</v>
      </c>
      <c r="D282" t="s">
        <v>1172</v>
      </c>
      <c r="E282" s="148">
        <v>27952</v>
      </c>
      <c r="F282">
        <v>646627817</v>
      </c>
      <c r="G282" t="s">
        <v>1186</v>
      </c>
      <c r="H282" s="170" t="s">
        <v>333</v>
      </c>
      <c r="I282" t="s">
        <v>307</v>
      </c>
      <c r="J282" t="s">
        <v>307</v>
      </c>
      <c r="K282" t="s">
        <v>414</v>
      </c>
    </row>
    <row r="283" spans="1:11" x14ac:dyDescent="0.3">
      <c r="A283" s="225">
        <v>209</v>
      </c>
      <c r="B283" t="s">
        <v>1187</v>
      </c>
      <c r="C283" t="s">
        <v>1188</v>
      </c>
      <c r="D283" t="s">
        <v>356</v>
      </c>
      <c r="E283" s="148">
        <v>25214</v>
      </c>
      <c r="F283">
        <v>610831522</v>
      </c>
      <c r="G283" t="s">
        <v>1189</v>
      </c>
      <c r="H283" s="170" t="s">
        <v>430</v>
      </c>
      <c r="I283" t="s">
        <v>307</v>
      </c>
      <c r="J283" t="s">
        <v>307</v>
      </c>
      <c r="K283" t="s">
        <v>1190</v>
      </c>
    </row>
    <row r="284" spans="1:11" x14ac:dyDescent="0.3">
      <c r="A284" s="225">
        <v>210</v>
      </c>
      <c r="B284" t="s">
        <v>335</v>
      </c>
      <c r="C284" t="s">
        <v>336</v>
      </c>
      <c r="D284" t="s">
        <v>337</v>
      </c>
      <c r="E284" s="148">
        <v>30736</v>
      </c>
      <c r="F284">
        <v>630205543</v>
      </c>
      <c r="G284" t="s">
        <v>338</v>
      </c>
      <c r="H284" s="170" t="s">
        <v>339</v>
      </c>
      <c r="I284" t="s">
        <v>307</v>
      </c>
      <c r="J284" t="s">
        <v>307</v>
      </c>
      <c r="K284" t="s">
        <v>340</v>
      </c>
    </row>
    <row r="285" spans="1:11" x14ac:dyDescent="0.3">
      <c r="A285" s="225">
        <v>211</v>
      </c>
      <c r="B285" t="s">
        <v>1191</v>
      </c>
      <c r="C285" t="s">
        <v>1192</v>
      </c>
      <c r="D285" t="s">
        <v>360</v>
      </c>
      <c r="E285" s="148">
        <v>30612</v>
      </c>
      <c r="F285">
        <v>686923470</v>
      </c>
      <c r="G285" t="s">
        <v>1193</v>
      </c>
      <c r="H285" s="170" t="s">
        <v>306</v>
      </c>
      <c r="I285" t="s">
        <v>307</v>
      </c>
      <c r="J285" t="s">
        <v>307</v>
      </c>
      <c r="K285" t="s">
        <v>1194</v>
      </c>
    </row>
    <row r="286" spans="1:11" x14ac:dyDescent="0.3">
      <c r="A286" s="225">
        <v>212</v>
      </c>
      <c r="B286" t="s">
        <v>1195</v>
      </c>
      <c r="C286" t="s">
        <v>1196</v>
      </c>
      <c r="D286" t="s">
        <v>1197</v>
      </c>
      <c r="E286" s="148">
        <v>24717</v>
      </c>
      <c r="F286">
        <v>619161539</v>
      </c>
      <c r="G286" t="s">
        <v>1198</v>
      </c>
      <c r="H286" s="170" t="s">
        <v>430</v>
      </c>
      <c r="I286" t="s">
        <v>307</v>
      </c>
      <c r="J286" t="s">
        <v>307</v>
      </c>
      <c r="K286" t="s">
        <v>1199</v>
      </c>
    </row>
    <row r="287" spans="1:11" x14ac:dyDescent="0.3">
      <c r="A287" s="225">
        <v>213</v>
      </c>
      <c r="B287" t="s">
        <v>1200</v>
      </c>
      <c r="C287" t="s">
        <v>952</v>
      </c>
      <c r="D287" t="s">
        <v>356</v>
      </c>
      <c r="E287" s="148">
        <v>24725</v>
      </c>
      <c r="F287">
        <v>6456550477</v>
      </c>
      <c r="G287" t="s">
        <v>1201</v>
      </c>
      <c r="H287" s="170" t="s">
        <v>306</v>
      </c>
      <c r="I287" t="s">
        <v>307</v>
      </c>
      <c r="J287" t="s">
        <v>307</v>
      </c>
      <c r="K287" t="s">
        <v>1202</v>
      </c>
    </row>
    <row r="288" spans="1:11" x14ac:dyDescent="0.3">
      <c r="A288" s="225">
        <v>214</v>
      </c>
      <c r="B288" t="s">
        <v>1203</v>
      </c>
      <c r="C288" t="s">
        <v>1204</v>
      </c>
      <c r="D288" t="s">
        <v>683</v>
      </c>
      <c r="E288" s="148">
        <v>24828</v>
      </c>
      <c r="F288">
        <v>649551904</v>
      </c>
      <c r="G288" t="s">
        <v>1205</v>
      </c>
      <c r="H288" s="170" t="s">
        <v>339</v>
      </c>
      <c r="I288" t="s">
        <v>307</v>
      </c>
      <c r="J288" t="s">
        <v>307</v>
      </c>
      <c r="K288" t="s">
        <v>820</v>
      </c>
    </row>
    <row r="289" spans="1:11" x14ac:dyDescent="0.3">
      <c r="A289" s="225">
        <v>215</v>
      </c>
      <c r="B289" t="s">
        <v>1206</v>
      </c>
      <c r="C289" t="s">
        <v>1207</v>
      </c>
      <c r="D289" t="s">
        <v>311</v>
      </c>
      <c r="E289" s="148">
        <v>24616</v>
      </c>
      <c r="F289">
        <v>609359443</v>
      </c>
      <c r="G289" t="s">
        <v>1208</v>
      </c>
      <c r="H289" s="170" t="s">
        <v>333</v>
      </c>
      <c r="I289" t="s">
        <v>721</v>
      </c>
      <c r="J289" t="s">
        <v>721</v>
      </c>
      <c r="K289" t="s">
        <v>1209</v>
      </c>
    </row>
    <row r="290" spans="1:11" x14ac:dyDescent="0.3">
      <c r="A290" s="225">
        <v>216</v>
      </c>
      <c r="B290" t="s">
        <v>359</v>
      </c>
      <c r="C290" t="s">
        <v>1210</v>
      </c>
      <c r="D290" t="s">
        <v>360</v>
      </c>
      <c r="E290" s="148">
        <v>23946</v>
      </c>
      <c r="F290">
        <v>637448771</v>
      </c>
      <c r="G290" t="s">
        <v>1211</v>
      </c>
      <c r="H290" s="170" t="s">
        <v>320</v>
      </c>
      <c r="I290" t="s">
        <v>307</v>
      </c>
      <c r="J290" t="s">
        <v>307</v>
      </c>
      <c r="K290" t="s">
        <v>361</v>
      </c>
    </row>
    <row r="291" spans="1:11" x14ac:dyDescent="0.3">
      <c r="A291" s="225">
        <v>217</v>
      </c>
      <c r="B291" t="s">
        <v>584</v>
      </c>
      <c r="C291" t="s">
        <v>1212</v>
      </c>
      <c r="D291" t="s">
        <v>331</v>
      </c>
      <c r="E291" s="148">
        <v>24377</v>
      </c>
      <c r="F291">
        <v>608314363</v>
      </c>
      <c r="G291" t="s">
        <v>1213</v>
      </c>
      <c r="H291" s="170" t="s">
        <v>320</v>
      </c>
      <c r="I291" t="s">
        <v>307</v>
      </c>
      <c r="J291" t="s">
        <v>307</v>
      </c>
      <c r="K291" t="s">
        <v>586</v>
      </c>
    </row>
    <row r="292" spans="1:11" x14ac:dyDescent="0.3">
      <c r="A292" s="225">
        <v>218</v>
      </c>
      <c r="B292" t="s">
        <v>473</v>
      </c>
      <c r="C292" t="s">
        <v>474</v>
      </c>
      <c r="D292" t="s">
        <v>475</v>
      </c>
      <c r="E292" s="148">
        <v>24472</v>
      </c>
      <c r="F292">
        <v>967219314</v>
      </c>
      <c r="G292" t="s">
        <v>476</v>
      </c>
      <c r="H292" s="170" t="s">
        <v>320</v>
      </c>
      <c r="I292" t="s">
        <v>307</v>
      </c>
      <c r="J292" t="s">
        <v>307</v>
      </c>
      <c r="K292" t="s">
        <v>477</v>
      </c>
    </row>
    <row r="293" spans="1:11" x14ac:dyDescent="0.3">
      <c r="A293" s="225">
        <v>219</v>
      </c>
      <c r="B293" t="s">
        <v>1214</v>
      </c>
      <c r="C293" t="s">
        <v>1215</v>
      </c>
      <c r="D293" t="s">
        <v>1216</v>
      </c>
      <c r="E293" s="148">
        <v>25415</v>
      </c>
      <c r="F293">
        <v>680406259</v>
      </c>
      <c r="G293" t="s">
        <v>1217</v>
      </c>
      <c r="H293" s="170" t="s">
        <v>333</v>
      </c>
      <c r="I293" t="s">
        <v>307</v>
      </c>
      <c r="J293" t="s">
        <v>307</v>
      </c>
      <c r="K293" t="s">
        <v>1218</v>
      </c>
    </row>
    <row r="294" spans="1:11" x14ac:dyDescent="0.3">
      <c r="A294" s="225">
        <v>220</v>
      </c>
      <c r="B294" t="s">
        <v>1219</v>
      </c>
      <c r="C294" t="s">
        <v>383</v>
      </c>
      <c r="D294" t="s">
        <v>384</v>
      </c>
      <c r="E294" s="148">
        <v>25123</v>
      </c>
      <c r="F294">
        <v>649598581</v>
      </c>
      <c r="G294" t="s">
        <v>1220</v>
      </c>
      <c r="H294" s="170" t="s">
        <v>339</v>
      </c>
      <c r="I294" t="s">
        <v>307</v>
      </c>
      <c r="J294" t="s">
        <v>307</v>
      </c>
      <c r="K294" t="s">
        <v>386</v>
      </c>
    </row>
    <row r="295" spans="1:11" x14ac:dyDescent="0.3">
      <c r="A295" s="225">
        <v>221</v>
      </c>
      <c r="B295" t="s">
        <v>387</v>
      </c>
      <c r="C295" t="s">
        <v>388</v>
      </c>
      <c r="D295" t="s">
        <v>389</v>
      </c>
      <c r="E295" s="148">
        <v>25124</v>
      </c>
      <c r="F295">
        <v>628126284</v>
      </c>
      <c r="G295" t="s">
        <v>390</v>
      </c>
      <c r="H295" s="170" t="s">
        <v>339</v>
      </c>
      <c r="I295" t="s">
        <v>307</v>
      </c>
      <c r="J295" t="s">
        <v>307</v>
      </c>
      <c r="K295" t="s">
        <v>391</v>
      </c>
    </row>
    <row r="296" spans="1:11" x14ac:dyDescent="0.3">
      <c r="A296" s="225">
        <v>222</v>
      </c>
      <c r="B296" t="s">
        <v>1221</v>
      </c>
      <c r="C296" t="s">
        <v>1222</v>
      </c>
      <c r="D296" t="s">
        <v>1099</v>
      </c>
      <c r="E296" s="148">
        <v>24497</v>
      </c>
      <c r="G296" t="s">
        <v>691</v>
      </c>
      <c r="H296" s="170" t="s">
        <v>424</v>
      </c>
      <c r="I296" t="s">
        <v>307</v>
      </c>
      <c r="J296" t="s">
        <v>307</v>
      </c>
      <c r="K296" t="s">
        <v>1223</v>
      </c>
    </row>
    <row r="297" spans="1:11" x14ac:dyDescent="0.3">
      <c r="A297" s="225">
        <v>223</v>
      </c>
      <c r="B297" t="s">
        <v>1224</v>
      </c>
      <c r="C297" t="s">
        <v>1225</v>
      </c>
      <c r="D297" t="s">
        <v>356</v>
      </c>
      <c r="E297" s="148">
        <v>24549</v>
      </c>
      <c r="F297">
        <v>630594396</v>
      </c>
      <c r="G297" t="s">
        <v>1226</v>
      </c>
      <c r="H297" s="170" t="s">
        <v>394</v>
      </c>
      <c r="I297" t="s">
        <v>307</v>
      </c>
      <c r="J297" t="s">
        <v>307</v>
      </c>
      <c r="K297" t="s">
        <v>1227</v>
      </c>
    </row>
    <row r="298" spans="1:11" x14ac:dyDescent="0.3">
      <c r="A298" s="225">
        <v>224</v>
      </c>
      <c r="B298" t="s">
        <v>1228</v>
      </c>
      <c r="C298" t="s">
        <v>1231</v>
      </c>
      <c r="D298" t="s">
        <v>1232</v>
      </c>
      <c r="E298" s="148">
        <v>24847</v>
      </c>
      <c r="F298">
        <v>677452221</v>
      </c>
      <c r="G298" t="s">
        <v>1233</v>
      </c>
      <c r="H298" s="170" t="s">
        <v>430</v>
      </c>
      <c r="I298" t="s">
        <v>307</v>
      </c>
      <c r="J298" t="s">
        <v>307</v>
      </c>
      <c r="K298" t="s">
        <v>1234</v>
      </c>
    </row>
    <row r="299" spans="1:11" x14ac:dyDescent="0.3">
      <c r="A299" s="225">
        <v>225</v>
      </c>
      <c r="B299" t="s">
        <v>461</v>
      </c>
      <c r="C299" t="s">
        <v>462</v>
      </c>
      <c r="D299" t="s">
        <v>129</v>
      </c>
      <c r="E299" s="148">
        <v>24851</v>
      </c>
      <c r="F299">
        <v>647093660</v>
      </c>
      <c r="G299" t="s">
        <v>463</v>
      </c>
      <c r="H299" s="170" t="s">
        <v>424</v>
      </c>
      <c r="I299" t="s">
        <v>721</v>
      </c>
      <c r="J299" t="s">
        <v>721</v>
      </c>
      <c r="K299" t="s">
        <v>464</v>
      </c>
    </row>
    <row r="300" spans="1:11" x14ac:dyDescent="0.3">
      <c r="A300" s="225">
        <v>226</v>
      </c>
      <c r="B300" t="s">
        <v>619</v>
      </c>
      <c r="C300" t="s">
        <v>620</v>
      </c>
      <c r="D300" t="s">
        <v>621</v>
      </c>
      <c r="E300" s="148">
        <v>24894</v>
      </c>
      <c r="F300">
        <v>690635329</v>
      </c>
      <c r="G300" t="s">
        <v>622</v>
      </c>
      <c r="H300" s="170" t="s">
        <v>320</v>
      </c>
      <c r="I300" t="s">
        <v>307</v>
      </c>
      <c r="J300" t="s">
        <v>307</v>
      </c>
      <c r="K300" t="s">
        <v>623</v>
      </c>
    </row>
    <row r="301" spans="1:11" x14ac:dyDescent="0.3">
      <c r="A301" s="225">
        <v>227</v>
      </c>
      <c r="B301" t="s">
        <v>392</v>
      </c>
      <c r="C301" t="s">
        <v>1235</v>
      </c>
      <c r="D301" t="s">
        <v>393</v>
      </c>
      <c r="E301" s="148">
        <v>24556</v>
      </c>
      <c r="F301">
        <v>646453467</v>
      </c>
      <c r="G301" t="s">
        <v>1236</v>
      </c>
      <c r="H301" s="170" t="s">
        <v>394</v>
      </c>
      <c r="I301" t="s">
        <v>307</v>
      </c>
      <c r="J301" t="s">
        <v>307</v>
      </c>
      <c r="K301" t="s">
        <v>395</v>
      </c>
    </row>
    <row r="302" spans="1:11" x14ac:dyDescent="0.3">
      <c r="A302" s="225">
        <v>228</v>
      </c>
      <c r="B302" t="s">
        <v>509</v>
      </c>
      <c r="C302" t="s">
        <v>682</v>
      </c>
      <c r="D302" t="s">
        <v>1237</v>
      </c>
      <c r="E302" s="148">
        <v>25015</v>
      </c>
      <c r="F302">
        <v>666934475</v>
      </c>
      <c r="G302" t="s">
        <v>1238</v>
      </c>
      <c r="H302" s="170" t="s">
        <v>320</v>
      </c>
      <c r="I302" t="s">
        <v>307</v>
      </c>
      <c r="J302" t="s">
        <v>307</v>
      </c>
      <c r="K302" t="s">
        <v>510</v>
      </c>
    </row>
    <row r="303" spans="1:11" x14ac:dyDescent="0.3">
      <c r="A303" s="225">
        <v>229</v>
      </c>
      <c r="B303" t="s">
        <v>372</v>
      </c>
      <c r="C303" t="s">
        <v>373</v>
      </c>
      <c r="D303" t="s">
        <v>374</v>
      </c>
      <c r="E303" s="148">
        <v>25999</v>
      </c>
      <c r="F303">
        <v>678404884</v>
      </c>
      <c r="G303" t="s">
        <v>375</v>
      </c>
      <c r="H303" s="170" t="s">
        <v>376</v>
      </c>
      <c r="I303" t="s">
        <v>377</v>
      </c>
      <c r="J303" t="s">
        <v>307</v>
      </c>
      <c r="K303" t="s">
        <v>378</v>
      </c>
    </row>
    <row r="304" spans="1:11" x14ac:dyDescent="0.3">
      <c r="A304" s="225">
        <v>230</v>
      </c>
      <c r="B304" t="s">
        <v>1239</v>
      </c>
      <c r="C304" t="s">
        <v>1162</v>
      </c>
      <c r="D304" t="s">
        <v>1240</v>
      </c>
      <c r="E304" s="148">
        <v>24479</v>
      </c>
      <c r="F304">
        <v>670440227</v>
      </c>
      <c r="G304" t="s">
        <v>1241</v>
      </c>
      <c r="H304" s="170" t="s">
        <v>430</v>
      </c>
      <c r="I304" t="s">
        <v>721</v>
      </c>
      <c r="J304" t="s">
        <v>721</v>
      </c>
      <c r="K304" t="s">
        <v>1242</v>
      </c>
    </row>
    <row r="305" spans="1:11" x14ac:dyDescent="0.3">
      <c r="A305" s="225">
        <v>231</v>
      </c>
      <c r="B305" t="s">
        <v>1243</v>
      </c>
      <c r="C305" t="s">
        <v>1244</v>
      </c>
      <c r="D305" t="s">
        <v>127</v>
      </c>
      <c r="E305" s="148">
        <v>21893</v>
      </c>
      <c r="F305">
        <v>637485699</v>
      </c>
      <c r="G305" t="s">
        <v>1241</v>
      </c>
      <c r="H305" s="170" t="s">
        <v>430</v>
      </c>
      <c r="I305" t="s">
        <v>721</v>
      </c>
      <c r="J305" t="s">
        <v>721</v>
      </c>
      <c r="K305" t="s">
        <v>1245</v>
      </c>
    </row>
    <row r="306" spans="1:11" x14ac:dyDescent="0.3">
      <c r="A306" s="225">
        <v>232</v>
      </c>
      <c r="B306" t="s">
        <v>1247</v>
      </c>
      <c r="C306" t="s">
        <v>1248</v>
      </c>
      <c r="D306" t="s">
        <v>1249</v>
      </c>
      <c r="E306" s="148">
        <v>25278</v>
      </c>
      <c r="F306">
        <v>628047840</v>
      </c>
      <c r="G306" t="s">
        <v>1250</v>
      </c>
      <c r="H306" s="170" t="s">
        <v>339</v>
      </c>
      <c r="I306" t="s">
        <v>721</v>
      </c>
      <c r="J306" t="s">
        <v>721</v>
      </c>
      <c r="K306" t="s">
        <v>1251</v>
      </c>
    </row>
    <row r="307" spans="1:11" x14ac:dyDescent="0.3">
      <c r="A307" s="225">
        <v>233</v>
      </c>
      <c r="B307" t="s">
        <v>1252</v>
      </c>
      <c r="C307" t="s">
        <v>1253</v>
      </c>
      <c r="D307" t="s">
        <v>384</v>
      </c>
      <c r="E307" s="148">
        <v>25423</v>
      </c>
      <c r="F307">
        <v>679122762</v>
      </c>
      <c r="G307" t="s">
        <v>1254</v>
      </c>
      <c r="H307" s="170" t="s">
        <v>333</v>
      </c>
      <c r="I307" t="s">
        <v>307</v>
      </c>
      <c r="J307" t="s">
        <v>307</v>
      </c>
      <c r="K307" t="s">
        <v>1255</v>
      </c>
    </row>
    <row r="308" spans="1:11" x14ac:dyDescent="0.3">
      <c r="A308" s="225">
        <v>234</v>
      </c>
      <c r="B308" t="s">
        <v>1256</v>
      </c>
      <c r="C308" t="s">
        <v>1257</v>
      </c>
      <c r="D308" t="s">
        <v>1258</v>
      </c>
      <c r="E308" s="148">
        <v>25314</v>
      </c>
      <c r="F308">
        <v>650406681</v>
      </c>
      <c r="G308" t="s">
        <v>1259</v>
      </c>
      <c r="H308" s="170" t="s">
        <v>394</v>
      </c>
      <c r="I308" t="s">
        <v>721</v>
      </c>
      <c r="J308" t="s">
        <v>721</v>
      </c>
    </row>
    <row r="309" spans="1:11" x14ac:dyDescent="0.3">
      <c r="A309" s="225">
        <v>235</v>
      </c>
      <c r="B309" t="s">
        <v>322</v>
      </c>
      <c r="C309" t="s">
        <v>323</v>
      </c>
      <c r="D309" t="s">
        <v>324</v>
      </c>
      <c r="E309" s="148">
        <v>25425</v>
      </c>
      <c r="F309">
        <v>687908216</v>
      </c>
      <c r="G309" t="s">
        <v>325</v>
      </c>
      <c r="H309" s="170">
        <v>30800</v>
      </c>
      <c r="I309" t="s">
        <v>326</v>
      </c>
      <c r="J309" t="s">
        <v>327</v>
      </c>
      <c r="K309" t="s">
        <v>328</v>
      </c>
    </row>
    <row r="310" spans="1:11" x14ac:dyDescent="0.3">
      <c r="A310" s="225">
        <v>236</v>
      </c>
      <c r="B310" t="s">
        <v>1260</v>
      </c>
      <c r="C310" t="s">
        <v>1261</v>
      </c>
      <c r="D310" t="s">
        <v>1262</v>
      </c>
      <c r="E310" s="148">
        <v>26223</v>
      </c>
      <c r="F310">
        <v>618043912</v>
      </c>
      <c r="G310" t="s">
        <v>1263</v>
      </c>
      <c r="H310" s="170" t="s">
        <v>430</v>
      </c>
      <c r="I310" t="s">
        <v>307</v>
      </c>
      <c r="J310" t="s">
        <v>307</v>
      </c>
      <c r="K310" t="s">
        <v>1264</v>
      </c>
    </row>
    <row r="311" spans="1:11" x14ac:dyDescent="0.3">
      <c r="A311" s="225">
        <v>237</v>
      </c>
      <c r="B311" t="s">
        <v>382</v>
      </c>
      <c r="C311" t="s">
        <v>383</v>
      </c>
      <c r="D311" t="s">
        <v>384</v>
      </c>
      <c r="E311" s="148">
        <v>25123</v>
      </c>
      <c r="F311">
        <v>649598580</v>
      </c>
      <c r="G311" t="s">
        <v>385</v>
      </c>
      <c r="H311" s="170" t="s">
        <v>339</v>
      </c>
      <c r="I311" t="s">
        <v>307</v>
      </c>
      <c r="J311" t="s">
        <v>307</v>
      </c>
      <c r="K311" t="s">
        <v>386</v>
      </c>
    </row>
    <row r="312" spans="1:11" x14ac:dyDescent="0.3">
      <c r="A312" s="225">
        <v>238</v>
      </c>
      <c r="B312" t="s">
        <v>1265</v>
      </c>
      <c r="C312" t="s">
        <v>952</v>
      </c>
      <c r="D312" t="s">
        <v>683</v>
      </c>
      <c r="E312" s="148">
        <v>25644</v>
      </c>
      <c r="F312">
        <v>616308848</v>
      </c>
      <c r="G312" t="s">
        <v>1266</v>
      </c>
      <c r="H312" s="170" t="s">
        <v>430</v>
      </c>
      <c r="I312" t="s">
        <v>307</v>
      </c>
      <c r="J312" t="s">
        <v>307</v>
      </c>
      <c r="K312" t="s">
        <v>1267</v>
      </c>
    </row>
    <row r="313" spans="1:11" x14ac:dyDescent="0.3">
      <c r="A313" s="225">
        <v>239</v>
      </c>
      <c r="B313" t="s">
        <v>1268</v>
      </c>
      <c r="C313" t="s">
        <v>620</v>
      </c>
      <c r="D313" t="s">
        <v>1269</v>
      </c>
      <c r="E313" s="148">
        <v>25223</v>
      </c>
      <c r="F313">
        <v>610718687</v>
      </c>
      <c r="G313" t="s">
        <v>1270</v>
      </c>
      <c r="H313" s="170" t="s">
        <v>333</v>
      </c>
      <c r="I313" t="s">
        <v>307</v>
      </c>
      <c r="J313" t="s">
        <v>1271</v>
      </c>
      <c r="K313" t="s">
        <v>1272</v>
      </c>
    </row>
    <row r="314" spans="1:11" x14ac:dyDescent="0.3">
      <c r="A314" s="225">
        <v>240</v>
      </c>
      <c r="B314" t="s">
        <v>367</v>
      </c>
      <c r="C314" t="s">
        <v>368</v>
      </c>
      <c r="D314" t="s">
        <v>369</v>
      </c>
      <c r="E314" s="148">
        <v>26043</v>
      </c>
      <c r="F314">
        <v>639820100</v>
      </c>
      <c r="G314" t="s">
        <v>370</v>
      </c>
      <c r="H314" s="170" t="s">
        <v>339</v>
      </c>
      <c r="I314" t="s">
        <v>307</v>
      </c>
      <c r="J314" t="s">
        <v>307</v>
      </c>
      <c r="K314" t="s">
        <v>371</v>
      </c>
    </row>
    <row r="315" spans="1:11" x14ac:dyDescent="0.3">
      <c r="A315" s="225">
        <v>241</v>
      </c>
      <c r="B315" t="s">
        <v>379</v>
      </c>
      <c r="C315" t="s">
        <v>1274</v>
      </c>
      <c r="D315" t="s">
        <v>380</v>
      </c>
      <c r="E315" s="148">
        <v>25391</v>
      </c>
      <c r="F315">
        <v>667598150</v>
      </c>
      <c r="G315" t="s">
        <v>1275</v>
      </c>
      <c r="H315" s="170" t="s">
        <v>339</v>
      </c>
      <c r="I315" t="s">
        <v>307</v>
      </c>
      <c r="J315" t="s">
        <v>307</v>
      </c>
      <c r="K315" t="s">
        <v>381</v>
      </c>
    </row>
    <row r="316" spans="1:11" x14ac:dyDescent="0.3">
      <c r="A316" s="225">
        <v>242</v>
      </c>
      <c r="B316" t="s">
        <v>1276</v>
      </c>
      <c r="C316" t="s">
        <v>1277</v>
      </c>
      <c r="D316" t="s">
        <v>1278</v>
      </c>
      <c r="E316" s="148">
        <v>26070</v>
      </c>
      <c r="F316">
        <v>650399594</v>
      </c>
      <c r="G316" t="s">
        <v>1279</v>
      </c>
      <c r="H316" s="170" t="s">
        <v>394</v>
      </c>
      <c r="I316" t="s">
        <v>307</v>
      </c>
      <c r="J316" t="s">
        <v>307</v>
      </c>
      <c r="K316" t="s">
        <v>1280</v>
      </c>
    </row>
    <row r="317" spans="1:11" x14ac:dyDescent="0.3">
      <c r="A317" s="225">
        <v>243</v>
      </c>
      <c r="B317" t="s">
        <v>1281</v>
      </c>
      <c r="C317" t="s">
        <v>1282</v>
      </c>
      <c r="D317" t="s">
        <v>1283</v>
      </c>
      <c r="E317" s="148">
        <v>26101</v>
      </c>
      <c r="F317">
        <v>687868967</v>
      </c>
      <c r="G317" t="s">
        <v>1284</v>
      </c>
      <c r="H317" s="170" t="s">
        <v>339</v>
      </c>
      <c r="I317" t="s">
        <v>307</v>
      </c>
      <c r="J317" t="s">
        <v>307</v>
      </c>
      <c r="K317" t="s">
        <v>1285</v>
      </c>
    </row>
    <row r="318" spans="1:11" x14ac:dyDescent="0.3">
      <c r="A318" s="225">
        <v>244</v>
      </c>
      <c r="B318" t="s">
        <v>403</v>
      </c>
      <c r="C318" t="s">
        <v>404</v>
      </c>
      <c r="D318" t="s">
        <v>405</v>
      </c>
      <c r="E318" s="148">
        <v>26340</v>
      </c>
      <c r="F318">
        <v>653685634</v>
      </c>
      <c r="G318" t="s">
        <v>406</v>
      </c>
      <c r="H318" s="170" t="s">
        <v>400</v>
      </c>
      <c r="I318" t="s">
        <v>307</v>
      </c>
      <c r="J318" t="s">
        <v>307</v>
      </c>
      <c r="K318" t="s">
        <v>407</v>
      </c>
    </row>
    <row r="319" spans="1:11" x14ac:dyDescent="0.3">
      <c r="A319" s="225">
        <v>245</v>
      </c>
      <c r="B319" t="s">
        <v>1286</v>
      </c>
      <c r="C319" t="s">
        <v>1287</v>
      </c>
      <c r="D319" t="s">
        <v>1288</v>
      </c>
      <c r="E319" s="148">
        <v>26271</v>
      </c>
      <c r="F319">
        <v>650959660</v>
      </c>
      <c r="G319" t="s">
        <v>1289</v>
      </c>
      <c r="H319" s="170" t="s">
        <v>430</v>
      </c>
      <c r="I319" t="s">
        <v>307</v>
      </c>
      <c r="J319" t="s">
        <v>307</v>
      </c>
      <c r="K319" t="s">
        <v>452</v>
      </c>
    </row>
    <row r="320" spans="1:11" x14ac:dyDescent="0.3">
      <c r="A320" s="225">
        <v>246</v>
      </c>
      <c r="B320" t="s">
        <v>596</v>
      </c>
      <c r="C320" t="s">
        <v>597</v>
      </c>
      <c r="D320" t="s">
        <v>598</v>
      </c>
      <c r="E320" s="148">
        <v>21871</v>
      </c>
      <c r="F320">
        <v>647865958</v>
      </c>
      <c r="G320" t="s">
        <v>599</v>
      </c>
      <c r="H320" s="170" t="s">
        <v>333</v>
      </c>
      <c r="I320" t="s">
        <v>307</v>
      </c>
      <c r="J320" t="s">
        <v>307</v>
      </c>
      <c r="K320" t="s">
        <v>600</v>
      </c>
    </row>
    <row r="321" spans="1:11" x14ac:dyDescent="0.3">
      <c r="A321" s="225">
        <v>247</v>
      </c>
      <c r="B321" t="s">
        <v>1290</v>
      </c>
      <c r="C321" t="s">
        <v>1291</v>
      </c>
      <c r="D321" t="s">
        <v>1292</v>
      </c>
      <c r="E321" s="148">
        <v>26353</v>
      </c>
      <c r="F321">
        <v>639622931</v>
      </c>
      <c r="G321" t="s">
        <v>1293</v>
      </c>
      <c r="H321" s="170" t="s">
        <v>333</v>
      </c>
      <c r="I321" t="s">
        <v>307</v>
      </c>
      <c r="J321" t="s">
        <v>307</v>
      </c>
      <c r="K321" t="s">
        <v>1294</v>
      </c>
    </row>
    <row r="322" spans="1:11" x14ac:dyDescent="0.3">
      <c r="A322" s="225">
        <v>248</v>
      </c>
      <c r="B322" t="s">
        <v>1295</v>
      </c>
      <c r="C322" t="s">
        <v>1296</v>
      </c>
      <c r="D322" t="s">
        <v>1297</v>
      </c>
      <c r="E322" s="148">
        <v>25868</v>
      </c>
      <c r="F322">
        <v>687454893</v>
      </c>
      <c r="G322" t="s">
        <v>1298</v>
      </c>
      <c r="H322" s="170" t="s">
        <v>333</v>
      </c>
      <c r="I322" t="s">
        <v>307</v>
      </c>
      <c r="J322" t="s">
        <v>307</v>
      </c>
      <c r="K322" t="s">
        <v>1299</v>
      </c>
    </row>
    <row r="323" spans="1:11" x14ac:dyDescent="0.3">
      <c r="A323" s="225">
        <v>249</v>
      </c>
      <c r="B323" t="s">
        <v>579</v>
      </c>
      <c r="C323" t="s">
        <v>1300</v>
      </c>
      <c r="D323" t="s">
        <v>580</v>
      </c>
      <c r="E323" s="148">
        <v>26797</v>
      </c>
      <c r="F323">
        <v>637745360</v>
      </c>
      <c r="G323" t="s">
        <v>1301</v>
      </c>
      <c r="H323" s="170" t="s">
        <v>581</v>
      </c>
      <c r="I323" t="s">
        <v>582</v>
      </c>
      <c r="J323" t="s">
        <v>307</v>
      </c>
      <c r="K323" t="s">
        <v>583</v>
      </c>
    </row>
    <row r="324" spans="1:11" x14ac:dyDescent="0.3">
      <c r="A324" s="225">
        <v>250</v>
      </c>
      <c r="B324" t="s">
        <v>700</v>
      </c>
      <c r="C324" t="s">
        <v>701</v>
      </c>
      <c r="D324" t="s">
        <v>702</v>
      </c>
      <c r="E324" s="148">
        <v>26636</v>
      </c>
      <c r="F324">
        <v>654160301</v>
      </c>
      <c r="G324" t="s">
        <v>703</v>
      </c>
      <c r="H324" s="170" t="s">
        <v>333</v>
      </c>
      <c r="I324" t="s">
        <v>307</v>
      </c>
      <c r="J324" t="s">
        <v>307</v>
      </c>
      <c r="K324" t="s">
        <v>704</v>
      </c>
    </row>
    <row r="325" spans="1:11" x14ac:dyDescent="0.3">
      <c r="A325" s="225">
        <v>251</v>
      </c>
      <c r="B325" t="s">
        <v>1302</v>
      </c>
      <c r="C325" t="s">
        <v>1303</v>
      </c>
      <c r="D325" t="s">
        <v>1304</v>
      </c>
      <c r="E325" s="148">
        <v>27892</v>
      </c>
      <c r="F325">
        <v>626285849</v>
      </c>
      <c r="G325" t="s">
        <v>1305</v>
      </c>
      <c r="H325" s="170" t="s">
        <v>320</v>
      </c>
      <c r="I325" t="s">
        <v>307</v>
      </c>
      <c r="J325" t="s">
        <v>307</v>
      </c>
      <c r="K325" t="s">
        <v>1306</v>
      </c>
    </row>
    <row r="326" spans="1:11" x14ac:dyDescent="0.3">
      <c r="A326" s="225">
        <v>252</v>
      </c>
      <c r="B326" t="s">
        <v>1307</v>
      </c>
      <c r="C326" t="s">
        <v>1308</v>
      </c>
      <c r="D326" t="s">
        <v>1309</v>
      </c>
      <c r="E326" s="148">
        <v>26101</v>
      </c>
      <c r="F326">
        <v>687868967</v>
      </c>
      <c r="G326" t="s">
        <v>1310</v>
      </c>
      <c r="H326" s="170" t="s">
        <v>339</v>
      </c>
      <c r="I326" t="s">
        <v>721</v>
      </c>
      <c r="J326" t="s">
        <v>721</v>
      </c>
    </row>
    <row r="327" spans="1:11" x14ac:dyDescent="0.3">
      <c r="A327" s="225">
        <v>253</v>
      </c>
      <c r="B327" t="s">
        <v>1311</v>
      </c>
      <c r="C327" t="s">
        <v>1312</v>
      </c>
      <c r="D327" t="s">
        <v>1313</v>
      </c>
      <c r="E327" s="148">
        <v>25450</v>
      </c>
      <c r="F327">
        <v>616798131</v>
      </c>
      <c r="G327" t="s">
        <v>1314</v>
      </c>
      <c r="H327" s="170" t="s">
        <v>424</v>
      </c>
      <c r="I327" t="s">
        <v>307</v>
      </c>
      <c r="J327" t="s">
        <v>307</v>
      </c>
      <c r="K327" t="s">
        <v>1315</v>
      </c>
    </row>
    <row r="328" spans="1:11" x14ac:dyDescent="0.3">
      <c r="A328" s="225">
        <v>254</v>
      </c>
      <c r="B328" t="s">
        <v>660</v>
      </c>
      <c r="C328" t="s">
        <v>1316</v>
      </c>
      <c r="D328" t="s">
        <v>123</v>
      </c>
      <c r="E328" s="148">
        <v>20624</v>
      </c>
      <c r="F328">
        <v>655645403</v>
      </c>
      <c r="G328" t="s">
        <v>1081</v>
      </c>
      <c r="H328" s="170" t="s">
        <v>339</v>
      </c>
      <c r="I328" t="s">
        <v>721</v>
      </c>
      <c r="J328" t="s">
        <v>721</v>
      </c>
      <c r="K328" t="s">
        <v>1317</v>
      </c>
    </row>
    <row r="329" spans="1:11" x14ac:dyDescent="0.3">
      <c r="A329" s="225">
        <v>255</v>
      </c>
      <c r="B329" t="s">
        <v>1318</v>
      </c>
      <c r="C329" t="s">
        <v>1319</v>
      </c>
      <c r="D329" t="s">
        <v>977</v>
      </c>
      <c r="E329" s="148">
        <v>18401</v>
      </c>
      <c r="F329">
        <v>638735527</v>
      </c>
      <c r="G329" t="s">
        <v>1320</v>
      </c>
      <c r="H329" s="170">
        <v>12560</v>
      </c>
      <c r="I329" t="s">
        <v>1321</v>
      </c>
      <c r="J329" t="s">
        <v>1322</v>
      </c>
      <c r="K329" t="s">
        <v>818</v>
      </c>
    </row>
    <row r="330" spans="1:11" x14ac:dyDescent="0.3">
      <c r="A330" s="225">
        <v>256</v>
      </c>
      <c r="B330" t="s">
        <v>555</v>
      </c>
      <c r="C330" t="s">
        <v>556</v>
      </c>
      <c r="D330" t="s">
        <v>557</v>
      </c>
      <c r="E330" s="148">
        <v>27039</v>
      </c>
      <c r="F330">
        <v>686981289</v>
      </c>
      <c r="G330" t="s">
        <v>558</v>
      </c>
      <c r="H330" s="170" t="s">
        <v>376</v>
      </c>
      <c r="I330" t="s">
        <v>377</v>
      </c>
      <c r="J330" t="s">
        <v>307</v>
      </c>
      <c r="K330" t="s">
        <v>559</v>
      </c>
    </row>
    <row r="331" spans="1:11" x14ac:dyDescent="0.3">
      <c r="A331" s="225">
        <v>257</v>
      </c>
      <c r="B331" t="s">
        <v>1323</v>
      </c>
      <c r="C331" t="s">
        <v>1324</v>
      </c>
      <c r="D331" t="s">
        <v>1325</v>
      </c>
      <c r="E331" s="148">
        <v>26677</v>
      </c>
      <c r="F331">
        <v>629155351</v>
      </c>
      <c r="G331" t="s">
        <v>1326</v>
      </c>
      <c r="H331" s="170" t="s">
        <v>320</v>
      </c>
      <c r="I331" t="s">
        <v>307</v>
      </c>
      <c r="J331" t="s">
        <v>307</v>
      </c>
      <c r="K331" t="s">
        <v>1327</v>
      </c>
    </row>
    <row r="332" spans="1:11" x14ac:dyDescent="0.3">
      <c r="A332" s="225">
        <v>258</v>
      </c>
      <c r="B332" t="s">
        <v>1328</v>
      </c>
      <c r="C332" t="s">
        <v>1329</v>
      </c>
      <c r="D332" t="s">
        <v>986</v>
      </c>
      <c r="E332" s="148">
        <v>25379</v>
      </c>
      <c r="F332">
        <v>608762942</v>
      </c>
      <c r="G332" t="s">
        <v>1330</v>
      </c>
      <c r="H332" s="170" t="s">
        <v>394</v>
      </c>
      <c r="I332" t="s">
        <v>307</v>
      </c>
      <c r="J332" t="s">
        <v>307</v>
      </c>
      <c r="K332" t="s">
        <v>1331</v>
      </c>
    </row>
    <row r="333" spans="1:11" x14ac:dyDescent="0.3">
      <c r="A333" s="225">
        <v>259</v>
      </c>
      <c r="B333" t="s">
        <v>1332</v>
      </c>
      <c r="C333" t="s">
        <v>1333</v>
      </c>
      <c r="D333" t="s">
        <v>1334</v>
      </c>
      <c r="E333" s="148">
        <v>29253</v>
      </c>
      <c r="F333">
        <v>627295136</v>
      </c>
      <c r="G333" t="s">
        <v>1335</v>
      </c>
      <c r="H333" s="170" t="s">
        <v>1336</v>
      </c>
      <c r="I333" t="s">
        <v>1337</v>
      </c>
      <c r="J333" t="s">
        <v>307</v>
      </c>
      <c r="K333" t="s">
        <v>1338</v>
      </c>
    </row>
    <row r="334" spans="1:11" x14ac:dyDescent="0.3">
      <c r="A334" s="225">
        <v>260</v>
      </c>
      <c r="B334" t="s">
        <v>649</v>
      </c>
      <c r="C334" t="s">
        <v>650</v>
      </c>
      <c r="D334" t="s">
        <v>11</v>
      </c>
      <c r="E334" s="148">
        <v>20084</v>
      </c>
      <c r="F334">
        <v>620752791</v>
      </c>
      <c r="G334" t="s">
        <v>651</v>
      </c>
      <c r="H334" s="170" t="s">
        <v>339</v>
      </c>
      <c r="I334" t="s">
        <v>307</v>
      </c>
      <c r="J334" t="s">
        <v>307</v>
      </c>
      <c r="K334" t="s">
        <v>652</v>
      </c>
    </row>
    <row r="335" spans="1:11" x14ac:dyDescent="0.3">
      <c r="A335" s="225">
        <v>261</v>
      </c>
      <c r="B335" t="s">
        <v>639</v>
      </c>
      <c r="C335" t="s">
        <v>640</v>
      </c>
      <c r="D335" t="s">
        <v>641</v>
      </c>
      <c r="E335" s="148">
        <v>23565</v>
      </c>
      <c r="F335">
        <v>639820100</v>
      </c>
      <c r="G335" t="s">
        <v>1339</v>
      </c>
      <c r="H335" s="170" t="s">
        <v>339</v>
      </c>
      <c r="I335" t="s">
        <v>307</v>
      </c>
      <c r="J335" t="s">
        <v>307</v>
      </c>
      <c r="K335" t="s">
        <v>1340</v>
      </c>
    </row>
    <row r="336" spans="1:11" x14ac:dyDescent="0.3">
      <c r="A336" s="225">
        <v>262</v>
      </c>
      <c r="B336" t="s">
        <v>1341</v>
      </c>
      <c r="C336" t="s">
        <v>1342</v>
      </c>
      <c r="D336" t="s">
        <v>1343</v>
      </c>
      <c r="E336" s="148">
        <v>20661</v>
      </c>
      <c r="F336">
        <v>670337722</v>
      </c>
      <c r="G336" t="s">
        <v>1344</v>
      </c>
      <c r="H336" s="170" t="s">
        <v>339</v>
      </c>
      <c r="I336" t="s">
        <v>307</v>
      </c>
      <c r="J336" t="s">
        <v>307</v>
      </c>
      <c r="K336" t="s">
        <v>1345</v>
      </c>
    </row>
    <row r="337" spans="1:11" x14ac:dyDescent="0.3">
      <c r="A337" s="225">
        <v>263</v>
      </c>
      <c r="B337" t="s">
        <v>1346</v>
      </c>
      <c r="C337" t="s">
        <v>1347</v>
      </c>
      <c r="D337" t="s">
        <v>331</v>
      </c>
      <c r="E337" s="148">
        <v>23921</v>
      </c>
      <c r="F337">
        <v>663388642</v>
      </c>
      <c r="G337" t="s">
        <v>1348</v>
      </c>
      <c r="H337" s="170" t="s">
        <v>320</v>
      </c>
      <c r="I337" t="s">
        <v>307</v>
      </c>
      <c r="J337" t="s">
        <v>307</v>
      </c>
      <c r="K337" t="s">
        <v>595</v>
      </c>
    </row>
    <row r="338" spans="1:11" x14ac:dyDescent="0.3">
      <c r="A338" s="225">
        <v>264</v>
      </c>
      <c r="B338" t="s">
        <v>1349</v>
      </c>
      <c r="C338" t="s">
        <v>1350</v>
      </c>
      <c r="D338" t="s">
        <v>1351</v>
      </c>
      <c r="E338" s="148">
        <v>22033</v>
      </c>
      <c r="F338">
        <v>627077542</v>
      </c>
      <c r="G338" t="s">
        <v>1352</v>
      </c>
      <c r="H338" s="170" t="s">
        <v>339</v>
      </c>
      <c r="I338" t="s">
        <v>307</v>
      </c>
      <c r="J338" t="s">
        <v>307</v>
      </c>
      <c r="K338" t="s">
        <v>1353</v>
      </c>
    </row>
    <row r="339" spans="1:11" x14ac:dyDescent="0.3">
      <c r="A339" s="225">
        <v>265</v>
      </c>
      <c r="B339" t="s">
        <v>1354</v>
      </c>
      <c r="C339" t="s">
        <v>1355</v>
      </c>
      <c r="D339" t="s">
        <v>1356</v>
      </c>
      <c r="E339" s="148">
        <v>25224</v>
      </c>
      <c r="F339">
        <v>678459263</v>
      </c>
      <c r="G339" t="s">
        <v>1357</v>
      </c>
      <c r="H339" s="170" t="s">
        <v>320</v>
      </c>
      <c r="I339" t="s">
        <v>721</v>
      </c>
      <c r="J339" t="s">
        <v>721</v>
      </c>
      <c r="K339" t="s">
        <v>1358</v>
      </c>
    </row>
    <row r="340" spans="1:11" x14ac:dyDescent="0.3">
      <c r="A340" s="225">
        <v>266</v>
      </c>
      <c r="B340" t="s">
        <v>1359</v>
      </c>
      <c r="C340" t="s">
        <v>1360</v>
      </c>
      <c r="D340" t="s">
        <v>1361</v>
      </c>
      <c r="E340" s="148">
        <v>25457</v>
      </c>
      <c r="F340">
        <v>630010563</v>
      </c>
      <c r="G340" t="s">
        <v>1362</v>
      </c>
      <c r="H340" s="170" t="s">
        <v>394</v>
      </c>
      <c r="I340" t="s">
        <v>307</v>
      </c>
      <c r="J340" t="s">
        <v>307</v>
      </c>
      <c r="K340" t="s">
        <v>1363</v>
      </c>
    </row>
    <row r="341" spans="1:11" x14ac:dyDescent="0.3">
      <c r="A341" s="225">
        <v>267</v>
      </c>
      <c r="B341" t="s">
        <v>1364</v>
      </c>
      <c r="C341" t="s">
        <v>1365</v>
      </c>
      <c r="D341" t="s">
        <v>1168</v>
      </c>
      <c r="E341" s="148">
        <v>24745</v>
      </c>
      <c r="F341">
        <v>618478950</v>
      </c>
      <c r="G341" t="s">
        <v>1366</v>
      </c>
      <c r="H341" s="170" t="s">
        <v>430</v>
      </c>
      <c r="I341" t="s">
        <v>721</v>
      </c>
      <c r="J341" t="s">
        <v>721</v>
      </c>
      <c r="K341" t="s">
        <v>1367</v>
      </c>
    </row>
    <row r="342" spans="1:11" x14ac:dyDescent="0.3">
      <c r="A342" s="225">
        <v>268</v>
      </c>
      <c r="B342" t="s">
        <v>1368</v>
      </c>
      <c r="C342" t="s">
        <v>1369</v>
      </c>
      <c r="D342" t="s">
        <v>1370</v>
      </c>
      <c r="E342" s="148">
        <v>26612</v>
      </c>
      <c r="F342">
        <v>629541347</v>
      </c>
      <c r="G342" t="s">
        <v>927</v>
      </c>
      <c r="H342" s="170" t="s">
        <v>339</v>
      </c>
      <c r="I342" t="s">
        <v>721</v>
      </c>
      <c r="J342" t="s">
        <v>721</v>
      </c>
    </row>
    <row r="343" spans="1:11" x14ac:dyDescent="0.3">
      <c r="A343" s="225">
        <v>269</v>
      </c>
      <c r="B343" t="s">
        <v>544</v>
      </c>
      <c r="C343" t="s">
        <v>545</v>
      </c>
      <c r="D343" t="s">
        <v>546</v>
      </c>
      <c r="E343" s="148">
        <v>25864</v>
      </c>
      <c r="F343">
        <v>610015565</v>
      </c>
      <c r="G343" t="s">
        <v>547</v>
      </c>
      <c r="H343" s="170">
        <v>30500</v>
      </c>
      <c r="I343" t="s">
        <v>1371</v>
      </c>
      <c r="J343" t="s">
        <v>1372</v>
      </c>
      <c r="K343" t="s">
        <v>548</v>
      </c>
    </row>
    <row r="344" spans="1:11" x14ac:dyDescent="0.3">
      <c r="A344" s="225">
        <v>270</v>
      </c>
      <c r="B344" t="s">
        <v>1373</v>
      </c>
      <c r="C344" t="s">
        <v>1374</v>
      </c>
      <c r="D344" t="s">
        <v>1375</v>
      </c>
      <c r="E344" s="148">
        <v>23250</v>
      </c>
      <c r="F344">
        <v>677170375</v>
      </c>
      <c r="G344" t="s">
        <v>1376</v>
      </c>
      <c r="H344" s="170" t="s">
        <v>1377</v>
      </c>
      <c r="I344" t="s">
        <v>1378</v>
      </c>
      <c r="J344" t="s">
        <v>1378</v>
      </c>
      <c r="K344" t="s">
        <v>1379</v>
      </c>
    </row>
    <row r="345" spans="1:11" x14ac:dyDescent="0.3">
      <c r="A345" s="225">
        <v>271</v>
      </c>
      <c r="B345" t="s">
        <v>634</v>
      </c>
      <c r="C345" t="s">
        <v>635</v>
      </c>
      <c r="D345" t="s">
        <v>636</v>
      </c>
      <c r="E345" s="148">
        <v>20052</v>
      </c>
      <c r="F345">
        <v>679621132</v>
      </c>
      <c r="G345" t="s">
        <v>637</v>
      </c>
      <c r="H345" s="170" t="s">
        <v>339</v>
      </c>
      <c r="I345" t="s">
        <v>307</v>
      </c>
      <c r="J345" t="s">
        <v>307</v>
      </c>
      <c r="K345" t="s">
        <v>638</v>
      </c>
    </row>
    <row r="346" spans="1:11" x14ac:dyDescent="0.3">
      <c r="A346" s="225">
        <v>272</v>
      </c>
      <c r="B346" t="s">
        <v>630</v>
      </c>
      <c r="C346" t="s">
        <v>631</v>
      </c>
      <c r="D346" t="s">
        <v>331</v>
      </c>
      <c r="E346" s="148">
        <v>19818</v>
      </c>
      <c r="F346">
        <v>660576667</v>
      </c>
      <c r="G346" t="s">
        <v>632</v>
      </c>
      <c r="H346" s="170" t="s">
        <v>339</v>
      </c>
      <c r="I346" t="s">
        <v>307</v>
      </c>
      <c r="J346" t="s">
        <v>307</v>
      </c>
      <c r="K346" t="s">
        <v>633</v>
      </c>
    </row>
    <row r="347" spans="1:11" x14ac:dyDescent="0.3">
      <c r="A347" s="225">
        <v>273</v>
      </c>
      <c r="B347" t="s">
        <v>478</v>
      </c>
      <c r="C347" t="s">
        <v>479</v>
      </c>
      <c r="D347" t="s">
        <v>480</v>
      </c>
      <c r="E347" s="148">
        <v>31550</v>
      </c>
      <c r="F347">
        <v>679856287</v>
      </c>
      <c r="G347" t="s">
        <v>481</v>
      </c>
      <c r="H347" s="170" t="s">
        <v>394</v>
      </c>
      <c r="I347" t="s">
        <v>307</v>
      </c>
      <c r="J347" t="s">
        <v>307</v>
      </c>
      <c r="K347" t="s">
        <v>482</v>
      </c>
    </row>
    <row r="348" spans="1:11" x14ac:dyDescent="0.3">
      <c r="A348" s="225">
        <v>274</v>
      </c>
      <c r="B348" t="s">
        <v>362</v>
      </c>
      <c r="C348" t="s">
        <v>363</v>
      </c>
      <c r="D348" t="s">
        <v>364</v>
      </c>
      <c r="E348" s="148">
        <v>25067</v>
      </c>
      <c r="F348">
        <v>607831260</v>
      </c>
      <c r="G348" t="s">
        <v>365</v>
      </c>
      <c r="H348" s="170" t="s">
        <v>306</v>
      </c>
      <c r="I348" t="s">
        <v>307</v>
      </c>
      <c r="J348" t="s">
        <v>307</v>
      </c>
      <c r="K348" t="s">
        <v>366</v>
      </c>
    </row>
    <row r="349" spans="1:11" x14ac:dyDescent="0.3">
      <c r="A349" s="225">
        <v>275</v>
      </c>
      <c r="B349" t="s">
        <v>1380</v>
      </c>
      <c r="C349" t="s">
        <v>1381</v>
      </c>
      <c r="D349" t="s">
        <v>1382</v>
      </c>
      <c r="E349" s="148">
        <v>26801</v>
      </c>
      <c r="F349">
        <v>654657775</v>
      </c>
      <c r="G349" t="s">
        <v>1383</v>
      </c>
      <c r="H349" s="170" t="s">
        <v>306</v>
      </c>
      <c r="I349" t="s">
        <v>307</v>
      </c>
      <c r="J349" t="s">
        <v>307</v>
      </c>
      <c r="K349" t="s">
        <v>1384</v>
      </c>
    </row>
    <row r="350" spans="1:11" x14ac:dyDescent="0.3">
      <c r="A350" s="225">
        <v>276</v>
      </c>
      <c r="B350" t="s">
        <v>560</v>
      </c>
      <c r="C350" t="s">
        <v>561</v>
      </c>
      <c r="D350" t="s">
        <v>562</v>
      </c>
      <c r="E350" s="148">
        <v>26723</v>
      </c>
      <c r="F350">
        <v>670216603</v>
      </c>
      <c r="G350" t="s">
        <v>558</v>
      </c>
      <c r="H350" s="170" t="s">
        <v>376</v>
      </c>
      <c r="I350" t="s">
        <v>377</v>
      </c>
      <c r="J350" t="s">
        <v>307</v>
      </c>
      <c r="K350" t="s">
        <v>563</v>
      </c>
    </row>
    <row r="351" spans="1:11" x14ac:dyDescent="0.3">
      <c r="A351" s="225">
        <v>277</v>
      </c>
      <c r="B351" t="s">
        <v>1385</v>
      </c>
      <c r="C351" t="s">
        <v>1386</v>
      </c>
      <c r="D351" t="s">
        <v>683</v>
      </c>
      <c r="E351" s="148">
        <v>26478</v>
      </c>
      <c r="F351">
        <v>633247203</v>
      </c>
      <c r="G351" t="s">
        <v>1387</v>
      </c>
      <c r="H351" s="170" t="s">
        <v>320</v>
      </c>
      <c r="I351" t="s">
        <v>307</v>
      </c>
      <c r="J351" t="s">
        <v>307</v>
      </c>
      <c r="K351" t="s">
        <v>1388</v>
      </c>
    </row>
    <row r="352" spans="1:11" x14ac:dyDescent="0.3">
      <c r="A352" s="225">
        <v>278</v>
      </c>
      <c r="B352" t="s">
        <v>1389</v>
      </c>
      <c r="C352" t="s">
        <v>1381</v>
      </c>
      <c r="D352" t="s">
        <v>1382</v>
      </c>
      <c r="E352" s="148">
        <v>26801</v>
      </c>
      <c r="F352">
        <v>654657775</v>
      </c>
      <c r="G352" t="s">
        <v>1390</v>
      </c>
      <c r="H352" s="170" t="s">
        <v>306</v>
      </c>
      <c r="I352" t="s">
        <v>721</v>
      </c>
      <c r="J352" t="s">
        <v>721</v>
      </c>
      <c r="K352" t="s">
        <v>1384</v>
      </c>
    </row>
    <row r="353" spans="1:11" x14ac:dyDescent="0.3">
      <c r="A353" s="225">
        <v>279</v>
      </c>
      <c r="B353" t="s">
        <v>309</v>
      </c>
      <c r="C353" t="s">
        <v>310</v>
      </c>
      <c r="D353" t="s">
        <v>311</v>
      </c>
      <c r="E353" s="148">
        <v>26439</v>
      </c>
      <c r="F353">
        <v>618017908</v>
      </c>
      <c r="G353" t="s">
        <v>312</v>
      </c>
      <c r="H353" s="170" t="s">
        <v>313</v>
      </c>
      <c r="I353" t="s">
        <v>314</v>
      </c>
      <c r="J353" t="s">
        <v>307</v>
      </c>
      <c r="K353" t="s">
        <v>315</v>
      </c>
    </row>
    <row r="354" spans="1:11" x14ac:dyDescent="0.3">
      <c r="A354" s="225">
        <v>280</v>
      </c>
      <c r="B354" t="s">
        <v>1391</v>
      </c>
      <c r="C354" t="s">
        <v>1392</v>
      </c>
      <c r="D354" t="s">
        <v>1393</v>
      </c>
      <c r="E354" s="148">
        <v>27042</v>
      </c>
      <c r="F354">
        <v>676085095</v>
      </c>
      <c r="G354" t="s">
        <v>1394</v>
      </c>
      <c r="H354" s="170" t="s">
        <v>1395</v>
      </c>
      <c r="I354" t="s">
        <v>1396</v>
      </c>
      <c r="J354" t="s">
        <v>1397</v>
      </c>
      <c r="K354" t="s">
        <v>1398</v>
      </c>
    </row>
    <row r="355" spans="1:11" x14ac:dyDescent="0.3">
      <c r="A355" s="225">
        <v>281</v>
      </c>
      <c r="B355" t="s">
        <v>681</v>
      </c>
      <c r="C355" t="s">
        <v>682</v>
      </c>
      <c r="D355" t="s">
        <v>683</v>
      </c>
      <c r="E355" s="148">
        <v>26983</v>
      </c>
      <c r="F355">
        <v>600835663</v>
      </c>
      <c r="G355" t="s">
        <v>1399</v>
      </c>
      <c r="H355" s="170" t="s">
        <v>320</v>
      </c>
      <c r="I355" t="s">
        <v>307</v>
      </c>
      <c r="J355" t="s">
        <v>307</v>
      </c>
      <c r="K355" t="s">
        <v>1400</v>
      </c>
    </row>
    <row r="356" spans="1:11" x14ac:dyDescent="0.3">
      <c r="A356" s="225">
        <v>282</v>
      </c>
      <c r="B356" t="s">
        <v>1401</v>
      </c>
      <c r="C356" t="s">
        <v>1402</v>
      </c>
      <c r="D356" t="s">
        <v>1403</v>
      </c>
      <c r="E356" s="148">
        <v>27319</v>
      </c>
      <c r="F356">
        <v>606618191</v>
      </c>
      <c r="G356" t="s">
        <v>1404</v>
      </c>
      <c r="H356" s="170" t="s">
        <v>394</v>
      </c>
      <c r="I356" t="s">
        <v>307</v>
      </c>
      <c r="J356" t="s">
        <v>307</v>
      </c>
    </row>
    <row r="357" spans="1:11" x14ac:dyDescent="0.3">
      <c r="A357" s="225">
        <v>283</v>
      </c>
      <c r="B357" t="s">
        <v>661</v>
      </c>
      <c r="C357" t="s">
        <v>662</v>
      </c>
      <c r="D357" t="s">
        <v>663</v>
      </c>
      <c r="E357" s="148">
        <v>27672</v>
      </c>
      <c r="F357">
        <v>625787517</v>
      </c>
      <c r="G357" t="s">
        <v>664</v>
      </c>
      <c r="H357" s="170" t="s">
        <v>493</v>
      </c>
      <c r="I357" t="s">
        <v>444</v>
      </c>
      <c r="J357" t="s">
        <v>307</v>
      </c>
      <c r="K357" t="s">
        <v>665</v>
      </c>
    </row>
    <row r="358" spans="1:11" x14ac:dyDescent="0.3">
      <c r="A358" s="225">
        <v>284</v>
      </c>
      <c r="B358" t="s">
        <v>426</v>
      </c>
      <c r="C358" t="s">
        <v>427</v>
      </c>
      <c r="D358" t="s">
        <v>428</v>
      </c>
      <c r="E358" s="148">
        <v>27306</v>
      </c>
      <c r="F358">
        <v>691335482</v>
      </c>
      <c r="G358" t="s">
        <v>429</v>
      </c>
      <c r="H358" s="170" t="s">
        <v>430</v>
      </c>
      <c r="I358" t="s">
        <v>307</v>
      </c>
      <c r="J358" t="s">
        <v>307</v>
      </c>
      <c r="K358" t="s">
        <v>431</v>
      </c>
    </row>
    <row r="359" spans="1:11" x14ac:dyDescent="0.3">
      <c r="A359" s="225">
        <v>285</v>
      </c>
      <c r="B359" t="s">
        <v>1405</v>
      </c>
      <c r="C359" t="s">
        <v>1406</v>
      </c>
      <c r="D359" t="s">
        <v>1407</v>
      </c>
      <c r="E359" s="148">
        <v>27001</v>
      </c>
      <c r="F359">
        <v>660966392</v>
      </c>
      <c r="G359" t="s">
        <v>1408</v>
      </c>
      <c r="H359" s="170" t="s">
        <v>320</v>
      </c>
      <c r="I359" t="s">
        <v>307</v>
      </c>
      <c r="J359" t="s">
        <v>307</v>
      </c>
      <c r="K359" t="s">
        <v>1124</v>
      </c>
    </row>
    <row r="360" spans="1:11" x14ac:dyDescent="0.3">
      <c r="A360" s="225">
        <v>286</v>
      </c>
      <c r="B360" t="s">
        <v>1409</v>
      </c>
      <c r="C360" t="s">
        <v>1410</v>
      </c>
      <c r="D360" t="s">
        <v>1411</v>
      </c>
      <c r="E360" s="148">
        <v>26169</v>
      </c>
      <c r="F360">
        <v>663746608</v>
      </c>
      <c r="G360" t="s">
        <v>1412</v>
      </c>
      <c r="H360" s="170" t="s">
        <v>394</v>
      </c>
      <c r="I360" t="s">
        <v>1271</v>
      </c>
      <c r="J360" t="s">
        <v>307</v>
      </c>
      <c r="K360" t="s">
        <v>1413</v>
      </c>
    </row>
    <row r="361" spans="1:11" x14ac:dyDescent="0.3">
      <c r="A361" s="225">
        <v>287</v>
      </c>
      <c r="B361" t="s">
        <v>534</v>
      </c>
      <c r="C361" t="s">
        <v>535</v>
      </c>
      <c r="D361" t="s">
        <v>536</v>
      </c>
      <c r="E361" s="148">
        <v>27001</v>
      </c>
      <c r="F361">
        <v>610989980</v>
      </c>
      <c r="G361" t="s">
        <v>537</v>
      </c>
      <c r="H361" s="170" t="s">
        <v>339</v>
      </c>
      <c r="I361" t="s">
        <v>721</v>
      </c>
      <c r="J361" t="s">
        <v>721</v>
      </c>
      <c r="K361" t="s">
        <v>538</v>
      </c>
    </row>
    <row r="362" spans="1:11" x14ac:dyDescent="0.3">
      <c r="A362" s="225">
        <v>288</v>
      </c>
      <c r="B362" t="s">
        <v>1414</v>
      </c>
      <c r="C362" t="s">
        <v>1415</v>
      </c>
      <c r="D362" t="s">
        <v>906</v>
      </c>
      <c r="E362" s="148">
        <v>27634</v>
      </c>
      <c r="F362">
        <v>630359400</v>
      </c>
      <c r="G362" t="s">
        <v>1416</v>
      </c>
      <c r="H362" s="170" t="s">
        <v>306</v>
      </c>
      <c r="I362" t="s">
        <v>307</v>
      </c>
      <c r="J362" t="s">
        <v>307</v>
      </c>
      <c r="K362" t="s">
        <v>605</v>
      </c>
    </row>
    <row r="363" spans="1:11" x14ac:dyDescent="0.3">
      <c r="A363" s="225">
        <v>289</v>
      </c>
      <c r="B363" t="s">
        <v>1417</v>
      </c>
      <c r="C363" t="s">
        <v>1418</v>
      </c>
      <c r="D363" t="s">
        <v>1111</v>
      </c>
      <c r="E363" s="148">
        <v>27528</v>
      </c>
      <c r="F363">
        <v>656543938</v>
      </c>
      <c r="G363" t="s">
        <v>1419</v>
      </c>
      <c r="H363" s="170" t="s">
        <v>430</v>
      </c>
      <c r="I363" t="s">
        <v>307</v>
      </c>
      <c r="J363" t="s">
        <v>307</v>
      </c>
      <c r="K363" t="s">
        <v>1089</v>
      </c>
    </row>
    <row r="364" spans="1:11" x14ac:dyDescent="0.3">
      <c r="A364" s="225">
        <v>290</v>
      </c>
      <c r="B364" t="s">
        <v>1420</v>
      </c>
      <c r="C364" t="s">
        <v>1421</v>
      </c>
      <c r="D364" t="s">
        <v>1422</v>
      </c>
      <c r="E364" s="148">
        <v>28320</v>
      </c>
      <c r="F364">
        <v>618630607</v>
      </c>
      <c r="G364" t="s">
        <v>1423</v>
      </c>
      <c r="H364" s="170" t="s">
        <v>1424</v>
      </c>
      <c r="I364" t="s">
        <v>1425</v>
      </c>
      <c r="J364" t="s">
        <v>307</v>
      </c>
      <c r="K364" t="s">
        <v>1026</v>
      </c>
    </row>
    <row r="365" spans="1:11" x14ac:dyDescent="0.3">
      <c r="A365" s="225">
        <v>291</v>
      </c>
      <c r="B365" t="s">
        <v>549</v>
      </c>
      <c r="C365" t="s">
        <v>550</v>
      </c>
      <c r="D365" t="s">
        <v>551</v>
      </c>
      <c r="E365" s="148">
        <v>27297</v>
      </c>
      <c r="F365">
        <v>630147905</v>
      </c>
      <c r="G365" t="s">
        <v>552</v>
      </c>
      <c r="H365" s="170" t="s">
        <v>339</v>
      </c>
      <c r="I365" t="s">
        <v>721</v>
      </c>
      <c r="J365" t="s">
        <v>721</v>
      </c>
      <c r="K365" t="s">
        <v>553</v>
      </c>
    </row>
    <row r="366" spans="1:11" x14ac:dyDescent="0.3">
      <c r="A366" s="225">
        <v>292</v>
      </c>
      <c r="B366" t="s">
        <v>1426</v>
      </c>
      <c r="C366" t="s">
        <v>1427</v>
      </c>
      <c r="D366" t="s">
        <v>1428</v>
      </c>
      <c r="E366" s="148">
        <v>27685</v>
      </c>
      <c r="F366">
        <v>650002968</v>
      </c>
      <c r="G366" t="s">
        <v>1429</v>
      </c>
      <c r="H366" s="170" t="s">
        <v>394</v>
      </c>
      <c r="I366" t="s">
        <v>307</v>
      </c>
      <c r="J366" t="s">
        <v>307</v>
      </c>
    </row>
    <row r="367" spans="1:11" x14ac:dyDescent="0.3">
      <c r="A367" s="225">
        <v>293</v>
      </c>
      <c r="B367" t="s">
        <v>1430</v>
      </c>
      <c r="C367" t="s">
        <v>1431</v>
      </c>
      <c r="D367" t="s">
        <v>1432</v>
      </c>
      <c r="E367" s="148">
        <v>27966</v>
      </c>
      <c r="F367">
        <v>620646859</v>
      </c>
      <c r="G367" t="s">
        <v>1433</v>
      </c>
      <c r="H367" s="170" t="s">
        <v>430</v>
      </c>
      <c r="I367" t="s">
        <v>307</v>
      </c>
      <c r="J367" t="s">
        <v>307</v>
      </c>
      <c r="K367" t="s">
        <v>1434</v>
      </c>
    </row>
    <row r="368" spans="1:11" x14ac:dyDescent="0.3">
      <c r="A368" s="225">
        <v>294</v>
      </c>
      <c r="B368" t="s">
        <v>1435</v>
      </c>
      <c r="C368" t="s">
        <v>1436</v>
      </c>
      <c r="D368" t="s">
        <v>1437</v>
      </c>
      <c r="E368" s="148">
        <v>27986</v>
      </c>
      <c r="F368">
        <v>618630607</v>
      </c>
      <c r="G368" t="s">
        <v>1438</v>
      </c>
      <c r="H368" s="170" t="s">
        <v>1424</v>
      </c>
      <c r="I368" t="s">
        <v>1439</v>
      </c>
      <c r="J368" t="s">
        <v>307</v>
      </c>
      <c r="K368" t="s">
        <v>1026</v>
      </c>
    </row>
    <row r="369" spans="1:11" x14ac:dyDescent="0.3">
      <c r="A369" s="225">
        <v>295</v>
      </c>
      <c r="B369" t="s">
        <v>1440</v>
      </c>
      <c r="C369" t="s">
        <v>1441</v>
      </c>
      <c r="D369" t="s">
        <v>331</v>
      </c>
      <c r="E369" s="148">
        <v>28021</v>
      </c>
      <c r="F369">
        <v>661532657</v>
      </c>
      <c r="G369" t="s">
        <v>1442</v>
      </c>
      <c r="H369" s="170" t="s">
        <v>394</v>
      </c>
      <c r="I369" t="s">
        <v>721</v>
      </c>
      <c r="J369" t="s">
        <v>721</v>
      </c>
      <c r="K369" t="s">
        <v>1443</v>
      </c>
    </row>
    <row r="370" spans="1:11" x14ac:dyDescent="0.3">
      <c r="A370" s="225">
        <v>296</v>
      </c>
      <c r="B370" t="s">
        <v>539</v>
      </c>
      <c r="C370" t="s">
        <v>540</v>
      </c>
      <c r="D370" t="s">
        <v>541</v>
      </c>
      <c r="E370" s="148">
        <v>28089</v>
      </c>
      <c r="F370">
        <v>667714594</v>
      </c>
      <c r="G370" t="s">
        <v>542</v>
      </c>
      <c r="H370" s="170" t="s">
        <v>339</v>
      </c>
      <c r="I370" t="s">
        <v>307</v>
      </c>
      <c r="J370" t="s">
        <v>307</v>
      </c>
      <c r="K370" t="s">
        <v>543</v>
      </c>
    </row>
    <row r="371" spans="1:11" x14ac:dyDescent="0.3">
      <c r="A371" s="225">
        <v>297</v>
      </c>
      <c r="B371" t="s">
        <v>1445</v>
      </c>
      <c r="C371" t="s">
        <v>1446</v>
      </c>
      <c r="D371" t="s">
        <v>1447</v>
      </c>
      <c r="E371" s="148">
        <v>27934</v>
      </c>
      <c r="F371">
        <v>697588384</v>
      </c>
      <c r="G371" t="s">
        <v>1448</v>
      </c>
      <c r="H371" s="170">
        <v>28002</v>
      </c>
      <c r="I371" t="s">
        <v>1051</v>
      </c>
      <c r="J371" t="s">
        <v>1051</v>
      </c>
      <c r="K371" t="s">
        <v>1449</v>
      </c>
    </row>
    <row r="372" spans="1:11" x14ac:dyDescent="0.3">
      <c r="A372" s="225">
        <v>298</v>
      </c>
      <c r="B372" t="s">
        <v>1450</v>
      </c>
      <c r="C372" t="s">
        <v>1451</v>
      </c>
      <c r="D372" t="s">
        <v>331</v>
      </c>
      <c r="E372" s="148">
        <v>28759</v>
      </c>
      <c r="F372">
        <v>634568031</v>
      </c>
      <c r="G372" t="s">
        <v>1452</v>
      </c>
      <c r="H372" s="170" t="s">
        <v>493</v>
      </c>
      <c r="I372" t="s">
        <v>444</v>
      </c>
      <c r="J372" t="s">
        <v>721</v>
      </c>
    </row>
    <row r="373" spans="1:11" x14ac:dyDescent="0.3">
      <c r="A373" s="225">
        <v>299</v>
      </c>
      <c r="B373" t="s">
        <v>1453</v>
      </c>
      <c r="C373" t="s">
        <v>1454</v>
      </c>
      <c r="D373" t="s">
        <v>331</v>
      </c>
      <c r="E373" s="148">
        <v>27971</v>
      </c>
      <c r="F373">
        <v>616462916</v>
      </c>
      <c r="G373" t="s">
        <v>1455</v>
      </c>
      <c r="H373" s="170" t="s">
        <v>320</v>
      </c>
      <c r="I373" t="s">
        <v>307</v>
      </c>
      <c r="J373" t="s">
        <v>307</v>
      </c>
      <c r="K373" t="s">
        <v>1456</v>
      </c>
    </row>
    <row r="374" spans="1:11" x14ac:dyDescent="0.3">
      <c r="A374" s="225">
        <v>300</v>
      </c>
      <c r="B374" t="s">
        <v>1457</v>
      </c>
      <c r="C374" t="s">
        <v>1458</v>
      </c>
      <c r="D374" t="s">
        <v>1070</v>
      </c>
      <c r="E374" s="148">
        <v>28269</v>
      </c>
      <c r="F374">
        <v>669993451</v>
      </c>
      <c r="G374" t="s">
        <v>1459</v>
      </c>
      <c r="H374" s="170" t="s">
        <v>320</v>
      </c>
      <c r="I374" t="s">
        <v>721</v>
      </c>
      <c r="J374" t="s">
        <v>721</v>
      </c>
    </row>
    <row r="375" spans="1:11" x14ac:dyDescent="0.3">
      <c r="A375" s="225">
        <v>301</v>
      </c>
      <c r="B375" t="s">
        <v>1460</v>
      </c>
      <c r="C375" t="s">
        <v>1461</v>
      </c>
      <c r="D375" t="s">
        <v>1462</v>
      </c>
      <c r="E375" s="148">
        <v>28471</v>
      </c>
      <c r="F375">
        <v>687920133</v>
      </c>
      <c r="G375" t="s">
        <v>1463</v>
      </c>
      <c r="H375" s="170" t="s">
        <v>320</v>
      </c>
      <c r="I375" t="s">
        <v>721</v>
      </c>
      <c r="J375" t="s">
        <v>721</v>
      </c>
      <c r="K375" t="s">
        <v>1464</v>
      </c>
    </row>
    <row r="376" spans="1:11" x14ac:dyDescent="0.3">
      <c r="A376" s="225">
        <v>302</v>
      </c>
      <c r="B376" t="s">
        <v>349</v>
      </c>
      <c r="C376" t="s">
        <v>350</v>
      </c>
      <c r="D376" t="s">
        <v>351</v>
      </c>
      <c r="E376" s="148">
        <v>30068</v>
      </c>
      <c r="F376">
        <v>637469351</v>
      </c>
      <c r="G376" t="s">
        <v>352</v>
      </c>
      <c r="H376" s="170" t="s">
        <v>313</v>
      </c>
      <c r="I376" t="s">
        <v>314</v>
      </c>
      <c r="J376" t="s">
        <v>307</v>
      </c>
      <c r="K376" t="s">
        <v>353</v>
      </c>
    </row>
    <row r="377" spans="1:11" x14ac:dyDescent="0.3">
      <c r="A377" s="225">
        <v>303</v>
      </c>
      <c r="B377" t="s">
        <v>1465</v>
      </c>
      <c r="C377" t="s">
        <v>1466</v>
      </c>
      <c r="D377" t="s">
        <v>1467</v>
      </c>
      <c r="E377" s="148">
        <v>28683</v>
      </c>
      <c r="F377">
        <v>687813066</v>
      </c>
      <c r="G377" t="s">
        <v>1468</v>
      </c>
      <c r="H377" s="170" t="s">
        <v>333</v>
      </c>
      <c r="I377" t="s">
        <v>721</v>
      </c>
      <c r="J377" t="s">
        <v>721</v>
      </c>
    </row>
    <row r="378" spans="1:11" x14ac:dyDescent="0.3">
      <c r="A378" s="225">
        <v>304</v>
      </c>
      <c r="B378" t="s">
        <v>564</v>
      </c>
      <c r="C378" t="s">
        <v>561</v>
      </c>
      <c r="D378" t="s">
        <v>565</v>
      </c>
      <c r="E378" s="148">
        <v>28759</v>
      </c>
      <c r="F378">
        <v>686981287</v>
      </c>
      <c r="G378" t="s">
        <v>566</v>
      </c>
      <c r="H378" s="170" t="s">
        <v>333</v>
      </c>
      <c r="I378" t="s">
        <v>307</v>
      </c>
      <c r="J378" t="s">
        <v>307</v>
      </c>
      <c r="K378" t="s">
        <v>567</v>
      </c>
    </row>
    <row r="379" spans="1:11" x14ac:dyDescent="0.3">
      <c r="A379" s="225">
        <v>305</v>
      </c>
      <c r="B379" t="s">
        <v>1469</v>
      </c>
      <c r="C379" t="s">
        <v>1470</v>
      </c>
      <c r="D379" t="s">
        <v>1471</v>
      </c>
      <c r="E379" s="148">
        <v>29161</v>
      </c>
      <c r="F379">
        <v>609924417</v>
      </c>
      <c r="G379" t="s">
        <v>1472</v>
      </c>
      <c r="H379" s="170" t="s">
        <v>394</v>
      </c>
      <c r="I379" t="s">
        <v>721</v>
      </c>
      <c r="J379" t="s">
        <v>721</v>
      </c>
    </row>
    <row r="380" spans="1:11" x14ac:dyDescent="0.3">
      <c r="A380" s="225">
        <v>306</v>
      </c>
      <c r="B380" t="s">
        <v>1473</v>
      </c>
      <c r="C380" t="s">
        <v>1474</v>
      </c>
      <c r="D380" t="s">
        <v>1475</v>
      </c>
      <c r="E380" s="148">
        <v>29047</v>
      </c>
      <c r="F380">
        <v>655438534</v>
      </c>
      <c r="G380" t="s">
        <v>1476</v>
      </c>
      <c r="H380" s="170" t="s">
        <v>333</v>
      </c>
      <c r="I380" t="s">
        <v>307</v>
      </c>
      <c r="J380" t="s">
        <v>307</v>
      </c>
      <c r="K380" t="s">
        <v>1477</v>
      </c>
    </row>
    <row r="381" spans="1:11" x14ac:dyDescent="0.3">
      <c r="A381" s="225">
        <v>307</v>
      </c>
      <c r="B381" t="s">
        <v>483</v>
      </c>
      <c r="C381" t="s">
        <v>484</v>
      </c>
      <c r="D381" t="s">
        <v>485</v>
      </c>
      <c r="E381" s="148">
        <v>29183</v>
      </c>
      <c r="F381">
        <v>659330076</v>
      </c>
      <c r="G381" t="s">
        <v>481</v>
      </c>
      <c r="H381" s="170" t="s">
        <v>394</v>
      </c>
      <c r="I381" t="s">
        <v>307</v>
      </c>
      <c r="J381" t="s">
        <v>307</v>
      </c>
      <c r="K381" t="s">
        <v>486</v>
      </c>
    </row>
    <row r="382" spans="1:11" x14ac:dyDescent="0.3">
      <c r="A382" s="225">
        <v>308</v>
      </c>
      <c r="B382" t="s">
        <v>1478</v>
      </c>
      <c r="C382" t="s">
        <v>1479</v>
      </c>
      <c r="D382" t="s">
        <v>1480</v>
      </c>
      <c r="E382" s="148">
        <v>29055</v>
      </c>
      <c r="F382">
        <v>678838658</v>
      </c>
      <c r="G382" t="s">
        <v>1481</v>
      </c>
      <c r="H382" s="170">
        <v>16147</v>
      </c>
      <c r="I382" t="s">
        <v>1397</v>
      </c>
      <c r="J382" t="s">
        <v>844</v>
      </c>
    </row>
    <row r="383" spans="1:11" x14ac:dyDescent="0.3">
      <c r="A383" s="225">
        <v>309</v>
      </c>
      <c r="B383" t="s">
        <v>1482</v>
      </c>
      <c r="C383" t="s">
        <v>1483</v>
      </c>
      <c r="D383" t="s">
        <v>1484</v>
      </c>
      <c r="E383" s="148">
        <v>29319</v>
      </c>
      <c r="F383">
        <v>685594519</v>
      </c>
      <c r="G383" t="s">
        <v>1485</v>
      </c>
      <c r="H383" s="170" t="s">
        <v>394</v>
      </c>
      <c r="I383" t="s">
        <v>721</v>
      </c>
      <c r="J383" t="s">
        <v>721</v>
      </c>
      <c r="K383" t="s">
        <v>1486</v>
      </c>
    </row>
    <row r="384" spans="1:11" x14ac:dyDescent="0.3">
      <c r="A384" s="225">
        <v>310</v>
      </c>
      <c r="B384" t="s">
        <v>1487</v>
      </c>
      <c r="C384" t="s">
        <v>1488</v>
      </c>
      <c r="D384" t="s">
        <v>1489</v>
      </c>
      <c r="E384" s="148">
        <v>29547</v>
      </c>
      <c r="F384">
        <v>686634520</v>
      </c>
      <c r="G384" t="s">
        <v>1490</v>
      </c>
      <c r="H384" s="170" t="s">
        <v>320</v>
      </c>
      <c r="I384" t="s">
        <v>307</v>
      </c>
      <c r="J384" t="s">
        <v>307</v>
      </c>
      <c r="K384" t="s">
        <v>1491</v>
      </c>
    </row>
    <row r="385" spans="1:11" x14ac:dyDescent="0.3">
      <c r="A385" s="225">
        <v>311</v>
      </c>
      <c r="B385" t="s">
        <v>1492</v>
      </c>
      <c r="C385" t="s">
        <v>1493</v>
      </c>
      <c r="D385" t="s">
        <v>1494</v>
      </c>
      <c r="E385" s="148">
        <v>29158</v>
      </c>
      <c r="F385">
        <v>661532657</v>
      </c>
      <c r="G385" t="s">
        <v>1495</v>
      </c>
      <c r="H385" s="170" t="s">
        <v>394</v>
      </c>
      <c r="I385" t="s">
        <v>721</v>
      </c>
      <c r="J385" t="s">
        <v>721</v>
      </c>
      <c r="K385" t="s">
        <v>1443</v>
      </c>
    </row>
    <row r="386" spans="1:11" x14ac:dyDescent="0.3">
      <c r="A386" s="225">
        <v>312</v>
      </c>
      <c r="B386" t="s">
        <v>1496</v>
      </c>
      <c r="C386" t="s">
        <v>1497</v>
      </c>
      <c r="D386" t="s">
        <v>1498</v>
      </c>
      <c r="E386" s="148">
        <v>29065</v>
      </c>
      <c r="F386">
        <v>626995777</v>
      </c>
      <c r="G386" t="s">
        <v>1499</v>
      </c>
      <c r="H386" s="170" t="s">
        <v>313</v>
      </c>
      <c r="I386" t="s">
        <v>314</v>
      </c>
      <c r="J386" t="s">
        <v>721</v>
      </c>
    </row>
    <row r="387" spans="1:11" x14ac:dyDescent="0.3">
      <c r="A387" s="225">
        <v>313</v>
      </c>
      <c r="B387" t="s">
        <v>1500</v>
      </c>
      <c r="C387" t="s">
        <v>1501</v>
      </c>
      <c r="D387" t="s">
        <v>1502</v>
      </c>
      <c r="E387" s="148">
        <v>29470</v>
      </c>
      <c r="F387">
        <v>630616447</v>
      </c>
      <c r="G387" t="s">
        <v>1503</v>
      </c>
      <c r="H387" s="170" t="s">
        <v>1504</v>
      </c>
      <c r="I387" t="s">
        <v>1505</v>
      </c>
      <c r="J387" t="s">
        <v>721</v>
      </c>
    </row>
    <row r="388" spans="1:11" x14ac:dyDescent="0.3">
      <c r="A388" s="225">
        <v>314</v>
      </c>
      <c r="B388" t="s">
        <v>1506</v>
      </c>
      <c r="C388" t="s">
        <v>1507</v>
      </c>
      <c r="D388" t="s">
        <v>580</v>
      </c>
      <c r="E388" s="148">
        <v>30240</v>
      </c>
      <c r="F388">
        <v>691601757</v>
      </c>
      <c r="G388" t="s">
        <v>1508</v>
      </c>
      <c r="H388" s="170" t="s">
        <v>394</v>
      </c>
      <c r="I388" t="s">
        <v>721</v>
      </c>
      <c r="J388" t="s">
        <v>721</v>
      </c>
    </row>
    <row r="389" spans="1:11" x14ac:dyDescent="0.3">
      <c r="A389" s="225">
        <v>315</v>
      </c>
      <c r="B389" t="s">
        <v>1509</v>
      </c>
      <c r="C389" t="s">
        <v>1510</v>
      </c>
      <c r="D389" t="s">
        <v>1511</v>
      </c>
      <c r="E389" s="148">
        <v>30240</v>
      </c>
      <c r="F389">
        <v>691601757</v>
      </c>
      <c r="G389" t="s">
        <v>1512</v>
      </c>
      <c r="H389" s="170" t="s">
        <v>320</v>
      </c>
      <c r="I389" t="s">
        <v>721</v>
      </c>
      <c r="J389" t="s">
        <v>721</v>
      </c>
      <c r="K389" t="s">
        <v>1513</v>
      </c>
    </row>
    <row r="390" spans="1:11" x14ac:dyDescent="0.3">
      <c r="A390" s="225">
        <v>316</v>
      </c>
      <c r="B390" t="s">
        <v>1514</v>
      </c>
      <c r="C390" t="s">
        <v>1229</v>
      </c>
      <c r="D390" t="s">
        <v>1230</v>
      </c>
      <c r="E390" s="148">
        <v>29704</v>
      </c>
      <c r="F390">
        <v>615124583</v>
      </c>
      <c r="G390" t="s">
        <v>1515</v>
      </c>
      <c r="H390" s="170" t="s">
        <v>306</v>
      </c>
      <c r="I390" t="s">
        <v>307</v>
      </c>
      <c r="J390" t="s">
        <v>307</v>
      </c>
      <c r="K390" t="s">
        <v>964</v>
      </c>
    </row>
    <row r="391" spans="1:11" x14ac:dyDescent="0.3">
      <c r="A391" s="225">
        <v>317</v>
      </c>
      <c r="B391" t="s">
        <v>1516</v>
      </c>
      <c r="C391" t="s">
        <v>1517</v>
      </c>
      <c r="D391" t="s">
        <v>1518</v>
      </c>
      <c r="E391" s="148">
        <v>29949</v>
      </c>
      <c r="F391">
        <v>675097932</v>
      </c>
      <c r="G391" t="s">
        <v>1519</v>
      </c>
      <c r="H391" s="170" t="s">
        <v>320</v>
      </c>
      <c r="I391" t="s">
        <v>307</v>
      </c>
      <c r="J391" t="s">
        <v>307</v>
      </c>
      <c r="K391" t="s">
        <v>1520</v>
      </c>
    </row>
    <row r="392" spans="1:11" x14ac:dyDescent="0.3">
      <c r="A392" s="225">
        <v>318</v>
      </c>
      <c r="B392" t="s">
        <v>705</v>
      </c>
      <c r="C392" t="s">
        <v>427</v>
      </c>
      <c r="D392" t="s">
        <v>706</v>
      </c>
      <c r="E392" s="148">
        <v>29808</v>
      </c>
      <c r="F392">
        <v>647792656</v>
      </c>
      <c r="G392" t="s">
        <v>707</v>
      </c>
      <c r="H392" s="170" t="s">
        <v>306</v>
      </c>
      <c r="I392" t="s">
        <v>307</v>
      </c>
      <c r="J392" t="s">
        <v>307</v>
      </c>
      <c r="K392" t="s">
        <v>708</v>
      </c>
    </row>
    <row r="393" spans="1:11" x14ac:dyDescent="0.3">
      <c r="A393" s="225">
        <v>319</v>
      </c>
      <c r="B393" t="s">
        <v>420</v>
      </c>
      <c r="C393" t="s">
        <v>421</v>
      </c>
      <c r="D393" t="s">
        <v>422</v>
      </c>
      <c r="E393" s="148">
        <v>30293</v>
      </c>
      <c r="F393">
        <v>663987324</v>
      </c>
      <c r="G393" t="s">
        <v>423</v>
      </c>
      <c r="H393" s="170" t="s">
        <v>424</v>
      </c>
      <c r="I393" t="s">
        <v>307</v>
      </c>
      <c r="J393" t="s">
        <v>307</v>
      </c>
      <c r="K393" t="s">
        <v>425</v>
      </c>
    </row>
    <row r="394" spans="1:11" x14ac:dyDescent="0.3">
      <c r="A394" s="225">
        <v>320</v>
      </c>
      <c r="B394" t="s">
        <v>354</v>
      </c>
      <c r="C394" t="s">
        <v>355</v>
      </c>
      <c r="D394" t="s">
        <v>356</v>
      </c>
      <c r="E394" s="148">
        <v>29919</v>
      </c>
      <c r="F394">
        <v>667369398</v>
      </c>
      <c r="G394" t="s">
        <v>357</v>
      </c>
      <c r="H394" s="170" t="s">
        <v>313</v>
      </c>
      <c r="I394" t="s">
        <v>314</v>
      </c>
      <c r="J394" t="s">
        <v>307</v>
      </c>
      <c r="K394" t="s">
        <v>358</v>
      </c>
    </row>
    <row r="395" spans="1:11" x14ac:dyDescent="0.3">
      <c r="A395" s="225">
        <v>321</v>
      </c>
      <c r="B395" t="s">
        <v>686</v>
      </c>
      <c r="C395" t="s">
        <v>1521</v>
      </c>
      <c r="D395" t="s">
        <v>687</v>
      </c>
      <c r="E395" s="148">
        <v>30077</v>
      </c>
      <c r="F395">
        <v>663987324</v>
      </c>
      <c r="G395" t="s">
        <v>1522</v>
      </c>
      <c r="H395" s="170" t="s">
        <v>424</v>
      </c>
      <c r="I395" t="s">
        <v>307</v>
      </c>
      <c r="J395" t="s">
        <v>307</v>
      </c>
      <c r="K395" t="s">
        <v>425</v>
      </c>
    </row>
    <row r="396" spans="1:11" x14ac:dyDescent="0.3">
      <c r="A396" s="225">
        <v>322</v>
      </c>
      <c r="B396" t="s">
        <v>1523</v>
      </c>
      <c r="C396" t="s">
        <v>1524</v>
      </c>
      <c r="D396" t="s">
        <v>1525</v>
      </c>
      <c r="E396" s="148">
        <v>30432</v>
      </c>
      <c r="F396">
        <v>651996342</v>
      </c>
      <c r="G396" t="s">
        <v>1266</v>
      </c>
      <c r="H396" s="170" t="s">
        <v>306</v>
      </c>
      <c r="I396" t="s">
        <v>307</v>
      </c>
      <c r="J396" t="s">
        <v>307</v>
      </c>
      <c r="K396" t="s">
        <v>1526</v>
      </c>
    </row>
    <row r="397" spans="1:11" x14ac:dyDescent="0.3">
      <c r="A397" s="225">
        <v>323</v>
      </c>
      <c r="B397" t="s">
        <v>1527</v>
      </c>
      <c r="C397" t="s">
        <v>1528</v>
      </c>
      <c r="D397" t="s">
        <v>1529</v>
      </c>
      <c r="E397" s="148">
        <v>29725</v>
      </c>
      <c r="F397">
        <v>679122417</v>
      </c>
      <c r="G397" t="s">
        <v>1472</v>
      </c>
      <c r="H397" s="170" t="s">
        <v>394</v>
      </c>
      <c r="I397" t="s">
        <v>721</v>
      </c>
      <c r="J397" t="s">
        <v>721</v>
      </c>
    </row>
    <row r="398" spans="1:11" x14ac:dyDescent="0.3">
      <c r="A398" s="225">
        <v>324</v>
      </c>
      <c r="B398" t="s">
        <v>1530</v>
      </c>
      <c r="C398" t="s">
        <v>1531</v>
      </c>
      <c r="D398" t="s">
        <v>1532</v>
      </c>
      <c r="E398" s="148">
        <v>30395</v>
      </c>
      <c r="F398">
        <v>699656043</v>
      </c>
      <c r="G398" t="s">
        <v>1533</v>
      </c>
      <c r="H398" s="170" t="s">
        <v>333</v>
      </c>
      <c r="I398" t="s">
        <v>307</v>
      </c>
      <c r="J398" t="s">
        <v>307</v>
      </c>
      <c r="K398" t="s">
        <v>1534</v>
      </c>
    </row>
    <row r="399" spans="1:11" x14ac:dyDescent="0.3">
      <c r="A399" s="225">
        <v>325</v>
      </c>
      <c r="B399" t="s">
        <v>1535</v>
      </c>
      <c r="C399" t="s">
        <v>1536</v>
      </c>
      <c r="D399" t="s">
        <v>1537</v>
      </c>
      <c r="E399" s="148">
        <v>30771</v>
      </c>
      <c r="F399">
        <v>645796861</v>
      </c>
      <c r="G399" t="s">
        <v>1538</v>
      </c>
      <c r="H399" s="170" t="s">
        <v>333</v>
      </c>
      <c r="I399" t="s">
        <v>721</v>
      </c>
      <c r="J399" t="s">
        <v>721</v>
      </c>
    </row>
    <row r="400" spans="1:11" x14ac:dyDescent="0.3">
      <c r="A400" s="225">
        <v>326</v>
      </c>
      <c r="B400" t="s">
        <v>1539</v>
      </c>
      <c r="C400" t="s">
        <v>1540</v>
      </c>
      <c r="D400" t="s">
        <v>1541</v>
      </c>
      <c r="E400" s="148">
        <v>31114</v>
      </c>
      <c r="F400">
        <v>685594519</v>
      </c>
      <c r="G400" t="s">
        <v>1542</v>
      </c>
      <c r="H400" s="170" t="s">
        <v>333</v>
      </c>
      <c r="I400" t="s">
        <v>721</v>
      </c>
      <c r="J400" t="s">
        <v>721</v>
      </c>
      <c r="K400" t="s">
        <v>1486</v>
      </c>
    </row>
    <row r="401" spans="1:11" x14ac:dyDescent="0.3">
      <c r="A401" s="225">
        <v>327</v>
      </c>
      <c r="B401" t="s">
        <v>1543</v>
      </c>
      <c r="C401" t="s">
        <v>1544</v>
      </c>
      <c r="D401" t="s">
        <v>1545</v>
      </c>
      <c r="E401" s="148">
        <v>35322</v>
      </c>
      <c r="F401">
        <v>685130721</v>
      </c>
      <c r="G401" t="s">
        <v>1546</v>
      </c>
      <c r="H401" s="170" t="s">
        <v>339</v>
      </c>
      <c r="I401" t="s">
        <v>307</v>
      </c>
      <c r="J401" t="s">
        <v>307</v>
      </c>
    </row>
    <row r="402" spans="1:11" x14ac:dyDescent="0.3">
      <c r="A402" s="225">
        <v>328</v>
      </c>
      <c r="B402" t="s">
        <v>1547</v>
      </c>
      <c r="C402" t="s">
        <v>1548</v>
      </c>
      <c r="D402" t="s">
        <v>1549</v>
      </c>
      <c r="E402" s="148">
        <v>31821</v>
      </c>
      <c r="F402">
        <v>622044280</v>
      </c>
      <c r="G402" t="s">
        <v>1550</v>
      </c>
      <c r="H402" s="170" t="s">
        <v>493</v>
      </c>
      <c r="I402" t="s">
        <v>444</v>
      </c>
      <c r="J402" t="s">
        <v>307</v>
      </c>
      <c r="K402" t="s">
        <v>1551</v>
      </c>
    </row>
    <row r="403" spans="1:11" x14ac:dyDescent="0.3">
      <c r="A403" s="225">
        <v>329</v>
      </c>
      <c r="B403" t="s">
        <v>1552</v>
      </c>
      <c r="C403" t="s">
        <v>1553</v>
      </c>
      <c r="D403" t="s">
        <v>683</v>
      </c>
      <c r="E403" s="148">
        <v>32051</v>
      </c>
      <c r="F403">
        <v>617741300</v>
      </c>
      <c r="G403" t="s">
        <v>1554</v>
      </c>
      <c r="H403" s="170" t="s">
        <v>339</v>
      </c>
      <c r="I403" t="s">
        <v>307</v>
      </c>
      <c r="J403" t="s">
        <v>307</v>
      </c>
      <c r="K403" t="s">
        <v>1555</v>
      </c>
    </row>
    <row r="404" spans="1:11" x14ac:dyDescent="0.3">
      <c r="A404" s="225">
        <v>330</v>
      </c>
      <c r="B404" t="s">
        <v>344</v>
      </c>
      <c r="C404" t="s">
        <v>345</v>
      </c>
      <c r="D404" t="s">
        <v>346</v>
      </c>
      <c r="E404" s="148">
        <v>32214</v>
      </c>
      <c r="F404">
        <v>645125676</v>
      </c>
      <c r="G404" t="s">
        <v>347</v>
      </c>
      <c r="H404" s="170" t="s">
        <v>306</v>
      </c>
      <c r="I404" t="s">
        <v>307</v>
      </c>
      <c r="J404" t="s">
        <v>307</v>
      </c>
      <c r="K404" t="s">
        <v>348</v>
      </c>
    </row>
    <row r="405" spans="1:11" x14ac:dyDescent="0.3">
      <c r="A405" s="225">
        <v>331</v>
      </c>
      <c r="B405" t="s">
        <v>1556</v>
      </c>
      <c r="C405" t="s">
        <v>1536</v>
      </c>
      <c r="D405" t="s">
        <v>1393</v>
      </c>
      <c r="E405" s="148">
        <v>30771</v>
      </c>
      <c r="F405">
        <v>646753944</v>
      </c>
      <c r="G405" t="s">
        <v>1538</v>
      </c>
      <c r="H405" s="170" t="s">
        <v>333</v>
      </c>
      <c r="I405" t="s">
        <v>721</v>
      </c>
      <c r="J405" t="s">
        <v>721</v>
      </c>
    </row>
    <row r="406" spans="1:11" x14ac:dyDescent="0.3">
      <c r="A406" s="225">
        <v>332</v>
      </c>
      <c r="B406" t="s">
        <v>1557</v>
      </c>
      <c r="C406" t="s">
        <v>1558</v>
      </c>
      <c r="D406" t="s">
        <v>1559</v>
      </c>
      <c r="E406" s="148">
        <v>36490</v>
      </c>
      <c r="F406">
        <v>6078311260</v>
      </c>
      <c r="G406" t="s">
        <v>940</v>
      </c>
      <c r="H406" s="170" t="s">
        <v>306</v>
      </c>
      <c r="I406" t="s">
        <v>307</v>
      </c>
      <c r="J406" t="s">
        <v>307</v>
      </c>
      <c r="K406" t="s">
        <v>366</v>
      </c>
    </row>
    <row r="407" spans="1:11" x14ac:dyDescent="0.3">
      <c r="A407" s="225">
        <v>333</v>
      </c>
      <c r="B407" t="s">
        <v>688</v>
      </c>
      <c r="C407" t="s">
        <v>689</v>
      </c>
      <c r="D407" t="s">
        <v>690</v>
      </c>
      <c r="E407" s="148">
        <v>37126</v>
      </c>
      <c r="F407">
        <v>618383549</v>
      </c>
      <c r="G407" t="s">
        <v>691</v>
      </c>
      <c r="H407" s="170" t="s">
        <v>333</v>
      </c>
      <c r="I407" t="s">
        <v>307</v>
      </c>
      <c r="J407" t="s">
        <v>307</v>
      </c>
      <c r="K407" t="s">
        <v>692</v>
      </c>
    </row>
    <row r="408" spans="1:11" x14ac:dyDescent="0.3">
      <c r="A408" s="225">
        <v>334</v>
      </c>
      <c r="B408" t="s">
        <v>1560</v>
      </c>
      <c r="C408" t="s">
        <v>1561</v>
      </c>
      <c r="D408" t="s">
        <v>331</v>
      </c>
      <c r="E408" s="148">
        <v>36794</v>
      </c>
      <c r="F408">
        <v>663388642</v>
      </c>
      <c r="G408" t="s">
        <v>1348</v>
      </c>
      <c r="H408" s="170" t="s">
        <v>320</v>
      </c>
      <c r="I408" t="s">
        <v>307</v>
      </c>
      <c r="J408" t="s">
        <v>307</v>
      </c>
      <c r="K408" t="s">
        <v>595</v>
      </c>
    </row>
    <row r="409" spans="1:11" x14ac:dyDescent="0.3">
      <c r="A409" s="225">
        <v>335</v>
      </c>
      <c r="B409" t="s">
        <v>666</v>
      </c>
      <c r="C409" t="s">
        <v>667</v>
      </c>
      <c r="D409" t="s">
        <v>324</v>
      </c>
      <c r="E409" s="148">
        <v>37054</v>
      </c>
      <c r="F409">
        <v>685130721</v>
      </c>
      <c r="G409" t="s">
        <v>668</v>
      </c>
      <c r="H409" s="170" t="s">
        <v>339</v>
      </c>
      <c r="I409" t="s">
        <v>307</v>
      </c>
      <c r="J409" t="s">
        <v>307</v>
      </c>
      <c r="K409" t="s">
        <v>669</v>
      </c>
    </row>
    <row r="410" spans="1:11" x14ac:dyDescent="0.3">
      <c r="A410" s="225">
        <v>336</v>
      </c>
      <c r="B410" t="s">
        <v>1562</v>
      </c>
      <c r="C410" t="s">
        <v>1563</v>
      </c>
      <c r="D410" t="s">
        <v>1484</v>
      </c>
      <c r="E410" s="148">
        <v>36550</v>
      </c>
      <c r="F410">
        <v>618478950</v>
      </c>
      <c r="G410" t="s">
        <v>1366</v>
      </c>
      <c r="H410" s="170" t="s">
        <v>430</v>
      </c>
      <c r="I410" t="s">
        <v>721</v>
      </c>
      <c r="J410" t="s">
        <v>721</v>
      </c>
      <c r="K410" t="s">
        <v>1564</v>
      </c>
    </row>
    <row r="411" spans="1:11" x14ac:dyDescent="0.3">
      <c r="A411" s="225">
        <v>337</v>
      </c>
      <c r="B411" t="s">
        <v>1565</v>
      </c>
      <c r="C411" t="s">
        <v>1566</v>
      </c>
      <c r="D411" t="s">
        <v>1567</v>
      </c>
      <c r="E411" s="148">
        <v>36651</v>
      </c>
      <c r="F411">
        <v>670219547</v>
      </c>
      <c r="G411" t="s">
        <v>1568</v>
      </c>
      <c r="H411" s="170" t="s">
        <v>320</v>
      </c>
      <c r="I411" t="s">
        <v>307</v>
      </c>
      <c r="J411" t="s">
        <v>307</v>
      </c>
      <c r="K411" t="s">
        <v>595</v>
      </c>
    </row>
    <row r="412" spans="1:11" x14ac:dyDescent="0.3">
      <c r="A412" s="225">
        <v>338</v>
      </c>
      <c r="B412" t="s">
        <v>1569</v>
      </c>
      <c r="C412" t="s">
        <v>1570</v>
      </c>
      <c r="D412" t="s">
        <v>1571</v>
      </c>
      <c r="E412" s="148">
        <v>34880</v>
      </c>
      <c r="F412">
        <v>637469351</v>
      </c>
      <c r="G412" t="s">
        <v>352</v>
      </c>
      <c r="H412" s="170" t="s">
        <v>313</v>
      </c>
      <c r="I412" t="s">
        <v>314</v>
      </c>
      <c r="J412" t="s">
        <v>307</v>
      </c>
      <c r="K412" t="s">
        <v>353</v>
      </c>
    </row>
    <row r="413" spans="1:11" x14ac:dyDescent="0.3">
      <c r="A413" s="225">
        <v>339</v>
      </c>
      <c r="B413" t="s">
        <v>1572</v>
      </c>
      <c r="C413" t="s">
        <v>1573</v>
      </c>
      <c r="D413" t="s">
        <v>389</v>
      </c>
      <c r="E413" s="148">
        <v>35994</v>
      </c>
      <c r="F413">
        <v>608553806</v>
      </c>
      <c r="G413" t="s">
        <v>1574</v>
      </c>
      <c r="H413" s="170" t="s">
        <v>306</v>
      </c>
      <c r="I413" t="s">
        <v>307</v>
      </c>
      <c r="J413" t="s">
        <v>307</v>
      </c>
      <c r="K413" t="s">
        <v>1575</v>
      </c>
    </row>
    <row r="414" spans="1:11" x14ac:dyDescent="0.3">
      <c r="A414" s="225">
        <v>340</v>
      </c>
      <c r="B414" t="s">
        <v>1576</v>
      </c>
      <c r="C414" t="s">
        <v>1573</v>
      </c>
      <c r="D414" t="s">
        <v>1577</v>
      </c>
      <c r="E414" s="148">
        <v>37656</v>
      </c>
      <c r="F414">
        <v>686772004</v>
      </c>
      <c r="G414" t="s">
        <v>1574</v>
      </c>
      <c r="H414" s="170" t="s">
        <v>306</v>
      </c>
      <c r="I414" t="s">
        <v>307</v>
      </c>
      <c r="J414" t="s">
        <v>307</v>
      </c>
      <c r="K414" t="s">
        <v>815</v>
      </c>
    </row>
    <row r="415" spans="1:11" x14ac:dyDescent="0.3">
      <c r="A415" s="225">
        <v>341</v>
      </c>
      <c r="B415" t="s">
        <v>1578</v>
      </c>
      <c r="C415" t="s">
        <v>1579</v>
      </c>
      <c r="D415" t="s">
        <v>1580</v>
      </c>
      <c r="E415" s="148">
        <v>36612</v>
      </c>
      <c r="F415">
        <v>689372112</v>
      </c>
      <c r="G415" t="s">
        <v>1581</v>
      </c>
      <c r="H415" s="170" t="s">
        <v>320</v>
      </c>
      <c r="I415" t="s">
        <v>307</v>
      </c>
      <c r="J415" t="s">
        <v>307</v>
      </c>
      <c r="K415" t="s">
        <v>595</v>
      </c>
    </row>
    <row r="416" spans="1:11" x14ac:dyDescent="0.3">
      <c r="A416" s="225">
        <v>342</v>
      </c>
      <c r="B416" t="s">
        <v>1582</v>
      </c>
      <c r="C416" t="s">
        <v>948</v>
      </c>
      <c r="D416" t="s">
        <v>331</v>
      </c>
      <c r="E416" s="148">
        <v>19182</v>
      </c>
      <c r="G416" t="s">
        <v>1583</v>
      </c>
      <c r="H416" s="170" t="s">
        <v>333</v>
      </c>
      <c r="I416" t="s">
        <v>721</v>
      </c>
      <c r="J416" t="s">
        <v>721</v>
      </c>
      <c r="K416" t="s">
        <v>1584</v>
      </c>
    </row>
    <row r="417" spans="1:11" x14ac:dyDescent="0.3">
      <c r="A417" s="225">
        <v>343</v>
      </c>
      <c r="B417" t="s">
        <v>1585</v>
      </c>
      <c r="C417" t="s">
        <v>1586</v>
      </c>
      <c r="D417" t="s">
        <v>1587</v>
      </c>
      <c r="E417" s="148">
        <v>19743</v>
      </c>
      <c r="F417">
        <v>615124583</v>
      </c>
      <c r="G417" t="s">
        <v>1588</v>
      </c>
      <c r="H417" s="170" t="s">
        <v>306</v>
      </c>
      <c r="I417" t="s">
        <v>721</v>
      </c>
      <c r="J417" t="s">
        <v>721</v>
      </c>
      <c r="K417" t="s">
        <v>1589</v>
      </c>
    </row>
    <row r="418" spans="1:11" x14ac:dyDescent="0.3">
      <c r="A418" s="225">
        <v>344</v>
      </c>
      <c r="B418" t="s">
        <v>1590</v>
      </c>
      <c r="C418" t="s">
        <v>1591</v>
      </c>
      <c r="D418" t="s">
        <v>1549</v>
      </c>
      <c r="E418" s="148">
        <v>19533</v>
      </c>
      <c r="F418">
        <v>610209706</v>
      </c>
      <c r="G418" t="s">
        <v>1592</v>
      </c>
      <c r="H418" s="170" t="s">
        <v>430</v>
      </c>
      <c r="I418" t="s">
        <v>307</v>
      </c>
      <c r="J418" t="s">
        <v>307</v>
      </c>
      <c r="K418" t="s">
        <v>969</v>
      </c>
    </row>
    <row r="419" spans="1:11" x14ac:dyDescent="0.3">
      <c r="A419" s="225">
        <v>345</v>
      </c>
      <c r="B419" t="s">
        <v>1593</v>
      </c>
      <c r="C419" t="s">
        <v>1594</v>
      </c>
      <c r="D419" t="s">
        <v>576</v>
      </c>
      <c r="E419" s="148">
        <v>21341</v>
      </c>
      <c r="F419">
        <v>676866800</v>
      </c>
      <c r="G419" t="s">
        <v>577</v>
      </c>
      <c r="H419" s="170" t="s">
        <v>430</v>
      </c>
      <c r="I419" t="s">
        <v>307</v>
      </c>
      <c r="J419" t="s">
        <v>307</v>
      </c>
      <c r="K419" t="s">
        <v>578</v>
      </c>
    </row>
    <row r="420" spans="1:11" x14ac:dyDescent="0.3">
      <c r="A420" s="225">
        <v>346</v>
      </c>
      <c r="B420" t="s">
        <v>1595</v>
      </c>
      <c r="C420" t="s">
        <v>1596</v>
      </c>
      <c r="D420" t="s">
        <v>1597</v>
      </c>
      <c r="E420" s="148">
        <v>22236</v>
      </c>
      <c r="F420">
        <v>670219547</v>
      </c>
      <c r="G420" t="s">
        <v>1568</v>
      </c>
      <c r="H420" s="170" t="s">
        <v>320</v>
      </c>
      <c r="I420" t="s">
        <v>307</v>
      </c>
      <c r="J420" t="s">
        <v>307</v>
      </c>
      <c r="K420" t="s">
        <v>595</v>
      </c>
    </row>
    <row r="421" spans="1:11" x14ac:dyDescent="0.3">
      <c r="A421" s="225">
        <v>347</v>
      </c>
      <c r="B421" t="s">
        <v>656</v>
      </c>
      <c r="C421" t="s">
        <v>657</v>
      </c>
      <c r="D421" t="s">
        <v>658</v>
      </c>
      <c r="E421" s="148">
        <v>21986</v>
      </c>
      <c r="F421">
        <v>696181928</v>
      </c>
      <c r="G421" t="s">
        <v>659</v>
      </c>
      <c r="H421" s="170" t="s">
        <v>339</v>
      </c>
      <c r="I421" t="s">
        <v>307</v>
      </c>
      <c r="J421" t="s">
        <v>307</v>
      </c>
      <c r="K421" t="s">
        <v>654</v>
      </c>
    </row>
    <row r="422" spans="1:11" x14ac:dyDescent="0.3">
      <c r="A422" s="225">
        <v>348</v>
      </c>
      <c r="B422" t="s">
        <v>1598</v>
      </c>
      <c r="C422" t="s">
        <v>1599</v>
      </c>
      <c r="D422" t="s">
        <v>1600</v>
      </c>
      <c r="E422" s="148">
        <v>20717</v>
      </c>
      <c r="F422">
        <v>630646531</v>
      </c>
      <c r="G422" t="s">
        <v>1601</v>
      </c>
      <c r="H422" s="170" t="s">
        <v>394</v>
      </c>
      <c r="I422" t="s">
        <v>721</v>
      </c>
      <c r="J422" t="s">
        <v>721</v>
      </c>
      <c r="K422" t="s">
        <v>1602</v>
      </c>
    </row>
    <row r="423" spans="1:11" x14ac:dyDescent="0.3">
      <c r="A423" s="225">
        <v>349</v>
      </c>
      <c r="B423" t="s">
        <v>587</v>
      </c>
      <c r="C423" t="s">
        <v>585</v>
      </c>
      <c r="D423" t="s">
        <v>588</v>
      </c>
      <c r="E423" s="148">
        <v>23245</v>
      </c>
      <c r="F423">
        <v>667511958</v>
      </c>
      <c r="G423" t="s">
        <v>589</v>
      </c>
      <c r="H423" s="170" t="s">
        <v>320</v>
      </c>
      <c r="I423" t="s">
        <v>307</v>
      </c>
      <c r="J423" t="s">
        <v>307</v>
      </c>
      <c r="K423" t="s">
        <v>590</v>
      </c>
    </row>
    <row r="424" spans="1:11" x14ac:dyDescent="0.3">
      <c r="A424" s="225">
        <v>350</v>
      </c>
      <c r="B424" t="s">
        <v>1603</v>
      </c>
      <c r="C424" t="s">
        <v>1604</v>
      </c>
      <c r="D424" t="s">
        <v>1605</v>
      </c>
      <c r="E424" s="148">
        <v>27619</v>
      </c>
      <c r="F424">
        <v>678589480</v>
      </c>
      <c r="G424" t="s">
        <v>1606</v>
      </c>
      <c r="H424" s="170" t="s">
        <v>430</v>
      </c>
      <c r="I424" t="s">
        <v>721</v>
      </c>
      <c r="J424" t="s">
        <v>721</v>
      </c>
    </row>
    <row r="425" spans="1:11" x14ac:dyDescent="0.3">
      <c r="A425" s="225">
        <v>351</v>
      </c>
      <c r="B425" t="s">
        <v>415</v>
      </c>
      <c r="C425" t="s">
        <v>416</v>
      </c>
      <c r="D425" t="s">
        <v>417</v>
      </c>
      <c r="E425" s="148">
        <v>26017</v>
      </c>
      <c r="F425">
        <v>630576948</v>
      </c>
      <c r="G425" t="s">
        <v>418</v>
      </c>
      <c r="H425" s="170" t="s">
        <v>320</v>
      </c>
      <c r="I425" t="s">
        <v>307</v>
      </c>
      <c r="J425" t="s">
        <v>307</v>
      </c>
      <c r="K425" t="s">
        <v>419</v>
      </c>
    </row>
    <row r="426" spans="1:11" x14ac:dyDescent="0.3">
      <c r="A426" s="225">
        <v>352</v>
      </c>
      <c r="B426" t="s">
        <v>1607</v>
      </c>
      <c r="C426" t="s">
        <v>1608</v>
      </c>
      <c r="D426" t="s">
        <v>1609</v>
      </c>
      <c r="E426" s="148">
        <v>26801</v>
      </c>
      <c r="F426">
        <v>687769372</v>
      </c>
      <c r="G426" t="s">
        <v>1610</v>
      </c>
      <c r="H426" s="170" t="s">
        <v>522</v>
      </c>
      <c r="I426" t="s">
        <v>1611</v>
      </c>
      <c r="J426" t="s">
        <v>307</v>
      </c>
      <c r="K426" t="s">
        <v>1612</v>
      </c>
    </row>
    <row r="427" spans="1:11" x14ac:dyDescent="0.3">
      <c r="A427" s="225">
        <v>353</v>
      </c>
      <c r="B427" t="s">
        <v>1613</v>
      </c>
      <c r="C427" t="s">
        <v>1614</v>
      </c>
      <c r="D427" t="s">
        <v>1615</v>
      </c>
      <c r="E427" s="148">
        <v>27520</v>
      </c>
      <c r="F427">
        <v>661608564</v>
      </c>
      <c r="G427" t="s">
        <v>1616</v>
      </c>
      <c r="H427" s="170" t="s">
        <v>1617</v>
      </c>
      <c r="I427" t="s">
        <v>1618</v>
      </c>
      <c r="J427" t="s">
        <v>307</v>
      </c>
      <c r="K427" t="s">
        <v>1619</v>
      </c>
    </row>
    <row r="428" spans="1:11" x14ac:dyDescent="0.3">
      <c r="A428" s="225">
        <v>354</v>
      </c>
      <c r="B428" t="s">
        <v>396</v>
      </c>
      <c r="C428" t="s">
        <v>397</v>
      </c>
      <c r="D428" t="s">
        <v>398</v>
      </c>
      <c r="E428" s="148">
        <v>24659</v>
      </c>
      <c r="F428">
        <v>653685634</v>
      </c>
      <c r="G428" t="s">
        <v>399</v>
      </c>
      <c r="H428" s="170" t="s">
        <v>400</v>
      </c>
      <c r="I428" t="s">
        <v>401</v>
      </c>
      <c r="J428" t="s">
        <v>307</v>
      </c>
      <c r="K428" t="s">
        <v>402</v>
      </c>
    </row>
    <row r="429" spans="1:11" x14ac:dyDescent="0.3">
      <c r="A429" s="225">
        <v>355</v>
      </c>
      <c r="B429" t="s">
        <v>508</v>
      </c>
      <c r="C429" t="s">
        <v>1620</v>
      </c>
      <c r="D429" t="s">
        <v>1621</v>
      </c>
      <c r="E429" s="148">
        <v>28320</v>
      </c>
      <c r="F429">
        <v>622888396</v>
      </c>
      <c r="G429" t="s">
        <v>1622</v>
      </c>
      <c r="H429" s="170" t="s">
        <v>424</v>
      </c>
      <c r="I429" t="s">
        <v>307</v>
      </c>
      <c r="J429" t="s">
        <v>307</v>
      </c>
      <c r="K429" t="s">
        <v>1623</v>
      </c>
    </row>
    <row r="430" spans="1:11" x14ac:dyDescent="0.3">
      <c r="A430" s="225">
        <v>356</v>
      </c>
      <c r="B430" t="s">
        <v>1624</v>
      </c>
      <c r="C430" t="s">
        <v>573</v>
      </c>
      <c r="D430" t="s">
        <v>1625</v>
      </c>
      <c r="E430" s="148">
        <v>27954</v>
      </c>
      <c r="F430">
        <v>679170354</v>
      </c>
      <c r="G430" t="s">
        <v>1626</v>
      </c>
      <c r="H430" s="170" t="s">
        <v>394</v>
      </c>
      <c r="I430" t="s">
        <v>307</v>
      </c>
      <c r="J430" t="s">
        <v>307</v>
      </c>
      <c r="K430" t="s">
        <v>1627</v>
      </c>
    </row>
    <row r="431" spans="1:11" x14ac:dyDescent="0.3">
      <c r="A431" s="225">
        <v>357</v>
      </c>
      <c r="B431" t="s">
        <v>465</v>
      </c>
      <c r="C431" t="s">
        <v>1628</v>
      </c>
      <c r="D431" t="s">
        <v>1629</v>
      </c>
      <c r="E431" s="148">
        <v>28446</v>
      </c>
      <c r="F431">
        <v>661386946</v>
      </c>
      <c r="G431" t="s">
        <v>1630</v>
      </c>
      <c r="H431" s="170" t="s">
        <v>467</v>
      </c>
      <c r="I431" t="s">
        <v>468</v>
      </c>
      <c r="J431" t="s">
        <v>307</v>
      </c>
      <c r="K431" t="s">
        <v>1631</v>
      </c>
    </row>
    <row r="432" spans="1:11" x14ac:dyDescent="0.3">
      <c r="A432" s="225">
        <v>358</v>
      </c>
      <c r="B432" t="s">
        <v>516</v>
      </c>
      <c r="C432" t="s">
        <v>517</v>
      </c>
      <c r="D432" t="s">
        <v>489</v>
      </c>
      <c r="E432" s="148">
        <v>28840</v>
      </c>
      <c r="F432">
        <v>646200837</v>
      </c>
      <c r="G432" t="s">
        <v>518</v>
      </c>
      <c r="H432" s="170" t="s">
        <v>467</v>
      </c>
      <c r="I432" t="s">
        <v>468</v>
      </c>
      <c r="J432" t="s">
        <v>307</v>
      </c>
      <c r="K432" t="s">
        <v>519</v>
      </c>
    </row>
    <row r="433" spans="1:11" x14ac:dyDescent="0.3">
      <c r="A433" s="225">
        <v>359</v>
      </c>
      <c r="B433" t="s">
        <v>1632</v>
      </c>
      <c r="C433" t="s">
        <v>1633</v>
      </c>
      <c r="D433" t="s">
        <v>1634</v>
      </c>
      <c r="E433" s="148">
        <v>28607</v>
      </c>
      <c r="F433">
        <v>619868891</v>
      </c>
      <c r="G433" t="s">
        <v>1635</v>
      </c>
      <c r="H433" s="170" t="s">
        <v>467</v>
      </c>
      <c r="I433" t="s">
        <v>468</v>
      </c>
      <c r="J433" t="s">
        <v>307</v>
      </c>
      <c r="K433" t="s">
        <v>1636</v>
      </c>
    </row>
    <row r="434" spans="1:11" x14ac:dyDescent="0.3">
      <c r="A434" s="225">
        <v>360</v>
      </c>
      <c r="B434" t="s">
        <v>469</v>
      </c>
      <c r="C434" t="s">
        <v>470</v>
      </c>
      <c r="D434" t="s">
        <v>471</v>
      </c>
      <c r="E434" s="148">
        <v>28674</v>
      </c>
      <c r="F434">
        <v>661461561</v>
      </c>
      <c r="G434" t="s">
        <v>466</v>
      </c>
      <c r="H434" s="170" t="s">
        <v>467</v>
      </c>
      <c r="I434" t="s">
        <v>1638</v>
      </c>
      <c r="J434" t="s">
        <v>721</v>
      </c>
      <c r="K434" t="s">
        <v>472</v>
      </c>
    </row>
    <row r="435" spans="1:11" x14ac:dyDescent="0.3">
      <c r="A435" s="225">
        <v>361</v>
      </c>
      <c r="B435" t="s">
        <v>1639</v>
      </c>
      <c r="C435" t="s">
        <v>1640</v>
      </c>
      <c r="D435" t="s">
        <v>93</v>
      </c>
      <c r="E435" s="148">
        <v>28767</v>
      </c>
      <c r="F435">
        <v>630172006</v>
      </c>
      <c r="G435" t="s">
        <v>1635</v>
      </c>
      <c r="H435" s="170" t="s">
        <v>467</v>
      </c>
      <c r="I435" t="s">
        <v>468</v>
      </c>
      <c r="J435" t="s">
        <v>307</v>
      </c>
      <c r="K435" t="s">
        <v>1641</v>
      </c>
    </row>
    <row r="436" spans="1:11" x14ac:dyDescent="0.3">
      <c r="A436" s="225">
        <v>362</v>
      </c>
      <c r="B436" t="s">
        <v>1646</v>
      </c>
      <c r="C436" t="s">
        <v>1647</v>
      </c>
      <c r="D436" t="s">
        <v>1648</v>
      </c>
      <c r="E436" s="148">
        <v>29833</v>
      </c>
      <c r="F436">
        <v>679109496</v>
      </c>
      <c r="G436" t="s">
        <v>1622</v>
      </c>
      <c r="H436" s="170" t="s">
        <v>424</v>
      </c>
      <c r="I436" t="s">
        <v>307</v>
      </c>
      <c r="J436" t="s">
        <v>307</v>
      </c>
      <c r="K436" t="s">
        <v>1649</v>
      </c>
    </row>
    <row r="437" spans="1:11" x14ac:dyDescent="0.3">
      <c r="A437" s="225">
        <v>363</v>
      </c>
      <c r="B437" t="s">
        <v>1650</v>
      </c>
      <c r="C437" t="s">
        <v>1651</v>
      </c>
      <c r="D437" t="s">
        <v>448</v>
      </c>
      <c r="E437" s="148">
        <v>30940</v>
      </c>
      <c r="F437">
        <v>647354631</v>
      </c>
      <c r="G437" t="s">
        <v>1652</v>
      </c>
      <c r="H437" s="170" t="s">
        <v>430</v>
      </c>
      <c r="I437" t="s">
        <v>307</v>
      </c>
      <c r="J437" t="s">
        <v>307</v>
      </c>
      <c r="K437" t="s">
        <v>1477</v>
      </c>
    </row>
    <row r="438" spans="1:11" x14ac:dyDescent="0.3">
      <c r="A438" s="225">
        <v>364</v>
      </c>
      <c r="B438" t="s">
        <v>302</v>
      </c>
      <c r="C438" t="s">
        <v>303</v>
      </c>
      <c r="D438" t="s">
        <v>304</v>
      </c>
      <c r="E438" s="148">
        <v>31063</v>
      </c>
      <c r="F438">
        <v>626047277</v>
      </c>
      <c r="G438" t="s">
        <v>305</v>
      </c>
      <c r="H438" s="170" t="s">
        <v>306</v>
      </c>
      <c r="I438" t="s">
        <v>307</v>
      </c>
      <c r="J438" t="s">
        <v>307</v>
      </c>
      <c r="K438" t="s">
        <v>308</v>
      </c>
    </row>
    <row r="439" spans="1:11" x14ac:dyDescent="0.3">
      <c r="A439" s="225">
        <v>365</v>
      </c>
      <c r="B439" t="s">
        <v>1653</v>
      </c>
      <c r="C439" t="s">
        <v>1654</v>
      </c>
      <c r="D439" t="s">
        <v>1655</v>
      </c>
      <c r="E439" s="148">
        <v>31281</v>
      </c>
      <c r="F439">
        <v>683385943</v>
      </c>
      <c r="G439" t="s">
        <v>1656</v>
      </c>
      <c r="H439" s="170" t="s">
        <v>394</v>
      </c>
      <c r="I439" t="s">
        <v>721</v>
      </c>
      <c r="J439" t="s">
        <v>721</v>
      </c>
      <c r="K439" t="s">
        <v>1513</v>
      </c>
    </row>
    <row r="440" spans="1:11" x14ac:dyDescent="0.3">
      <c r="A440" s="225">
        <v>366</v>
      </c>
      <c r="B440" t="s">
        <v>432</v>
      </c>
      <c r="C440" t="s">
        <v>433</v>
      </c>
      <c r="D440" t="s">
        <v>434</v>
      </c>
      <c r="E440" s="148">
        <v>30247</v>
      </c>
      <c r="F440">
        <v>652486464</v>
      </c>
      <c r="G440" t="s">
        <v>435</v>
      </c>
      <c r="H440" s="170" t="s">
        <v>306</v>
      </c>
      <c r="I440" t="s">
        <v>307</v>
      </c>
      <c r="J440" t="s">
        <v>307</v>
      </c>
      <c r="K440" t="s">
        <v>436</v>
      </c>
    </row>
    <row r="441" spans="1:11" x14ac:dyDescent="0.3">
      <c r="A441" s="225">
        <v>367</v>
      </c>
      <c r="B441" t="s">
        <v>1657</v>
      </c>
      <c r="C441" t="s">
        <v>1658</v>
      </c>
      <c r="D441" t="s">
        <v>360</v>
      </c>
      <c r="E441" s="148">
        <v>22909</v>
      </c>
      <c r="F441">
        <v>680222294</v>
      </c>
      <c r="G441" t="s">
        <v>1659</v>
      </c>
      <c r="H441" s="170" t="s">
        <v>320</v>
      </c>
      <c r="I441" t="s">
        <v>307</v>
      </c>
      <c r="J441" t="s">
        <v>307</v>
      </c>
      <c r="K441" t="s">
        <v>1660</v>
      </c>
    </row>
    <row r="442" spans="1:11" x14ac:dyDescent="0.3">
      <c r="A442" s="225">
        <v>368</v>
      </c>
      <c r="B442" t="s">
        <v>437</v>
      </c>
      <c r="C442" t="s">
        <v>438</v>
      </c>
      <c r="D442" t="s">
        <v>343</v>
      </c>
      <c r="E442" s="148">
        <v>22762</v>
      </c>
      <c r="F442">
        <v>676161003</v>
      </c>
      <c r="G442" t="s">
        <v>439</v>
      </c>
      <c r="H442" s="170" t="s">
        <v>430</v>
      </c>
      <c r="I442" t="s">
        <v>307</v>
      </c>
      <c r="J442" t="s">
        <v>307</v>
      </c>
      <c r="K442" t="s">
        <v>440</v>
      </c>
    </row>
    <row r="443" spans="1:11" x14ac:dyDescent="0.3">
      <c r="A443" s="225">
        <v>369</v>
      </c>
      <c r="B443" t="s">
        <v>1661</v>
      </c>
      <c r="C443" t="s">
        <v>1662</v>
      </c>
      <c r="D443" t="s">
        <v>1663</v>
      </c>
      <c r="E443" s="148">
        <v>21535</v>
      </c>
      <c r="F443">
        <v>676840792</v>
      </c>
      <c r="G443" t="s">
        <v>1664</v>
      </c>
      <c r="H443" s="170" t="s">
        <v>320</v>
      </c>
      <c r="I443" t="s">
        <v>307</v>
      </c>
      <c r="J443" t="s">
        <v>307</v>
      </c>
      <c r="K443" t="s">
        <v>754</v>
      </c>
    </row>
    <row r="444" spans="1:11" x14ac:dyDescent="0.3">
      <c r="A444" s="225">
        <v>370</v>
      </c>
      <c r="B444" t="s">
        <v>441</v>
      </c>
      <c r="C444" t="s">
        <v>442</v>
      </c>
      <c r="D444" t="s">
        <v>360</v>
      </c>
      <c r="E444" s="148">
        <v>17846</v>
      </c>
      <c r="F444">
        <v>645807774</v>
      </c>
      <c r="G444" t="s">
        <v>443</v>
      </c>
      <c r="H444" s="170" t="s">
        <v>400</v>
      </c>
      <c r="I444" t="s">
        <v>444</v>
      </c>
      <c r="J444" t="s">
        <v>307</v>
      </c>
      <c r="K444" t="s">
        <v>445</v>
      </c>
    </row>
    <row r="445" spans="1:11" x14ac:dyDescent="0.3">
      <c r="A445" s="225">
        <v>371</v>
      </c>
      <c r="B445" t="s">
        <v>1665</v>
      </c>
      <c r="C445" t="s">
        <v>1666</v>
      </c>
      <c r="D445" t="s">
        <v>1475</v>
      </c>
      <c r="E445" s="148">
        <v>21785</v>
      </c>
      <c r="F445">
        <v>693808645</v>
      </c>
      <c r="G445" t="s">
        <v>1667</v>
      </c>
      <c r="H445" s="170" t="s">
        <v>394</v>
      </c>
      <c r="I445" t="s">
        <v>307</v>
      </c>
      <c r="J445" t="s">
        <v>307</v>
      </c>
      <c r="K445" t="s">
        <v>1668</v>
      </c>
    </row>
    <row r="446" spans="1:11" x14ac:dyDescent="0.3">
      <c r="A446" s="225">
        <v>372</v>
      </c>
      <c r="B446" t="s">
        <v>1669</v>
      </c>
      <c r="C446" t="s">
        <v>1670</v>
      </c>
      <c r="D446" t="s">
        <v>1671</v>
      </c>
      <c r="E446" s="148">
        <v>19957</v>
      </c>
      <c r="F446">
        <v>967508191</v>
      </c>
      <c r="G446" t="s">
        <v>1672</v>
      </c>
      <c r="H446" s="170" t="s">
        <v>320</v>
      </c>
      <c r="I446" t="s">
        <v>721</v>
      </c>
      <c r="J446" t="s">
        <v>721</v>
      </c>
      <c r="K446" t="s">
        <v>1673</v>
      </c>
    </row>
    <row r="447" spans="1:11" x14ac:dyDescent="0.3">
      <c r="A447" s="225">
        <v>373</v>
      </c>
      <c r="B447" t="s">
        <v>1674</v>
      </c>
      <c r="C447" t="s">
        <v>1675</v>
      </c>
      <c r="D447" t="s">
        <v>598</v>
      </c>
      <c r="E447" s="148">
        <v>21669</v>
      </c>
      <c r="F447">
        <v>617363151</v>
      </c>
      <c r="G447" t="s">
        <v>1676</v>
      </c>
      <c r="H447" s="170" t="s">
        <v>339</v>
      </c>
      <c r="I447" t="s">
        <v>307</v>
      </c>
      <c r="J447" t="s">
        <v>307</v>
      </c>
      <c r="K447" t="s">
        <v>1677</v>
      </c>
    </row>
    <row r="448" spans="1:11" x14ac:dyDescent="0.3">
      <c r="A448" s="225">
        <v>374</v>
      </c>
      <c r="B448" t="s">
        <v>1678</v>
      </c>
      <c r="C448" t="s">
        <v>1679</v>
      </c>
      <c r="D448" t="s">
        <v>1680</v>
      </c>
      <c r="E448" s="148">
        <v>22483</v>
      </c>
      <c r="F448">
        <v>626743512</v>
      </c>
      <c r="G448" t="s">
        <v>1681</v>
      </c>
      <c r="H448" s="170" t="s">
        <v>339</v>
      </c>
      <c r="I448" t="s">
        <v>307</v>
      </c>
      <c r="J448" t="s">
        <v>307</v>
      </c>
      <c r="K448" t="s">
        <v>1682</v>
      </c>
    </row>
    <row r="449" spans="1:11" x14ac:dyDescent="0.3">
      <c r="A449" s="225">
        <v>375</v>
      </c>
      <c r="B449" t="s">
        <v>1683</v>
      </c>
      <c r="C449" t="s">
        <v>1684</v>
      </c>
      <c r="D449" t="s">
        <v>1685</v>
      </c>
      <c r="E449" s="148">
        <v>22146</v>
      </c>
      <c r="F449">
        <v>62054456</v>
      </c>
      <c r="G449" t="s">
        <v>1681</v>
      </c>
      <c r="H449" s="170" t="s">
        <v>339</v>
      </c>
      <c r="I449" t="s">
        <v>307</v>
      </c>
      <c r="J449" t="s">
        <v>307</v>
      </c>
      <c r="K449" t="s">
        <v>1686</v>
      </c>
    </row>
    <row r="450" spans="1:11" x14ac:dyDescent="0.3">
      <c r="A450" s="225">
        <v>376</v>
      </c>
      <c r="B450" t="s">
        <v>1687</v>
      </c>
      <c r="C450" t="s">
        <v>1688</v>
      </c>
      <c r="D450" t="s">
        <v>1525</v>
      </c>
      <c r="E450" s="148">
        <v>21931</v>
      </c>
      <c r="F450">
        <v>686670618</v>
      </c>
      <c r="G450" t="s">
        <v>1689</v>
      </c>
      <c r="H450" s="170" t="s">
        <v>320</v>
      </c>
      <c r="I450" t="s">
        <v>307</v>
      </c>
      <c r="J450" t="s">
        <v>307</v>
      </c>
      <c r="K450" t="s">
        <v>1690</v>
      </c>
    </row>
    <row r="451" spans="1:11" x14ac:dyDescent="0.3">
      <c r="A451" s="225">
        <v>377</v>
      </c>
      <c r="B451" t="s">
        <v>500</v>
      </c>
      <c r="C451" t="s">
        <v>501</v>
      </c>
      <c r="D451" t="s">
        <v>145</v>
      </c>
      <c r="E451" s="148">
        <v>25298</v>
      </c>
      <c r="F451">
        <v>606832940</v>
      </c>
      <c r="G451" t="s">
        <v>502</v>
      </c>
      <c r="H451" s="170" t="s">
        <v>339</v>
      </c>
      <c r="I451" t="s">
        <v>721</v>
      </c>
      <c r="J451" t="s">
        <v>721</v>
      </c>
      <c r="K451" t="s">
        <v>503</v>
      </c>
    </row>
    <row r="452" spans="1:11" x14ac:dyDescent="0.3">
      <c r="A452" s="225">
        <v>378</v>
      </c>
      <c r="B452" t="s">
        <v>1698</v>
      </c>
      <c r="C452" t="s">
        <v>1699</v>
      </c>
      <c r="D452" t="s">
        <v>1700</v>
      </c>
      <c r="E452" s="148">
        <v>26976</v>
      </c>
      <c r="F452">
        <v>667373494</v>
      </c>
      <c r="G452" t="s">
        <v>1701</v>
      </c>
      <c r="H452" s="170" t="s">
        <v>424</v>
      </c>
      <c r="I452" t="s">
        <v>721</v>
      </c>
      <c r="J452" t="s">
        <v>721</v>
      </c>
      <c r="K452" t="s">
        <v>1702</v>
      </c>
    </row>
    <row r="453" spans="1:11" x14ac:dyDescent="0.3">
      <c r="A453" s="225">
        <v>379</v>
      </c>
      <c r="B453" t="s">
        <v>446</v>
      </c>
      <c r="C453" t="s">
        <v>447</v>
      </c>
      <c r="D453" t="s">
        <v>448</v>
      </c>
      <c r="E453" s="148">
        <v>29890</v>
      </c>
      <c r="F453">
        <v>659240481</v>
      </c>
      <c r="G453" t="s">
        <v>449</v>
      </c>
      <c r="H453" s="170" t="s">
        <v>400</v>
      </c>
      <c r="I453" t="s">
        <v>307</v>
      </c>
      <c r="J453" t="s">
        <v>307</v>
      </c>
      <c r="K453" t="s">
        <v>450</v>
      </c>
    </row>
    <row r="454" spans="1:11" x14ac:dyDescent="0.3">
      <c r="A454" s="225">
        <v>380</v>
      </c>
      <c r="B454" t="s">
        <v>1703</v>
      </c>
      <c r="C454" t="s">
        <v>1704</v>
      </c>
      <c r="D454" t="s">
        <v>380</v>
      </c>
      <c r="E454" s="148">
        <v>25391</v>
      </c>
      <c r="F454">
        <v>667598150</v>
      </c>
      <c r="G454" t="s">
        <v>1705</v>
      </c>
      <c r="H454" s="170" t="s">
        <v>333</v>
      </c>
      <c r="I454" t="s">
        <v>307</v>
      </c>
      <c r="J454" t="s">
        <v>307</v>
      </c>
      <c r="K454" t="s">
        <v>381</v>
      </c>
    </row>
    <row r="455" spans="1:11" x14ac:dyDescent="0.3">
      <c r="A455" s="225">
        <v>381</v>
      </c>
      <c r="B455" t="s">
        <v>1706</v>
      </c>
      <c r="C455" t="s">
        <v>1707</v>
      </c>
      <c r="D455" t="s">
        <v>162</v>
      </c>
      <c r="E455" s="148">
        <v>26000</v>
      </c>
      <c r="F455">
        <v>629558921</v>
      </c>
      <c r="G455" t="s">
        <v>1708</v>
      </c>
      <c r="H455" s="170" t="s">
        <v>430</v>
      </c>
      <c r="I455" t="s">
        <v>307</v>
      </c>
      <c r="J455" t="s">
        <v>307</v>
      </c>
      <c r="K455" t="s">
        <v>1709</v>
      </c>
    </row>
    <row r="456" spans="1:11" x14ac:dyDescent="0.3">
      <c r="A456" s="225">
        <v>382</v>
      </c>
      <c r="B456" t="s">
        <v>1710</v>
      </c>
      <c r="C456" t="s">
        <v>1711</v>
      </c>
      <c r="D456" t="s">
        <v>1288</v>
      </c>
      <c r="E456" s="148">
        <v>26271</v>
      </c>
      <c r="F456">
        <v>650959660</v>
      </c>
      <c r="G456" t="s">
        <v>1712</v>
      </c>
      <c r="H456" s="170" t="s">
        <v>430</v>
      </c>
      <c r="I456" t="s">
        <v>307</v>
      </c>
      <c r="J456" t="s">
        <v>307</v>
      </c>
      <c r="K456" t="s">
        <v>452</v>
      </c>
    </row>
    <row r="457" spans="1:11" x14ac:dyDescent="0.3">
      <c r="A457" s="225">
        <v>383</v>
      </c>
      <c r="B457" t="s">
        <v>1713</v>
      </c>
      <c r="C457" t="s">
        <v>1714</v>
      </c>
      <c r="D457" t="s">
        <v>1715</v>
      </c>
      <c r="E457" s="148">
        <v>24535</v>
      </c>
      <c r="F457">
        <v>647418463</v>
      </c>
      <c r="G457" t="s">
        <v>1716</v>
      </c>
      <c r="H457" s="170" t="s">
        <v>376</v>
      </c>
      <c r="I457" t="s">
        <v>377</v>
      </c>
      <c r="J457" t="s">
        <v>307</v>
      </c>
      <c r="K457" t="s">
        <v>1717</v>
      </c>
    </row>
    <row r="458" spans="1:11" x14ac:dyDescent="0.3">
      <c r="A458" s="225">
        <v>384</v>
      </c>
      <c r="B458" t="s">
        <v>1718</v>
      </c>
      <c r="C458" t="s">
        <v>1719</v>
      </c>
      <c r="D458" t="s">
        <v>1720</v>
      </c>
      <c r="E458" s="148">
        <v>25970</v>
      </c>
      <c r="F458">
        <v>659393161</v>
      </c>
      <c r="G458" t="s">
        <v>1721</v>
      </c>
      <c r="H458" s="170" t="s">
        <v>394</v>
      </c>
      <c r="I458" t="s">
        <v>307</v>
      </c>
      <c r="J458" t="s">
        <v>307</v>
      </c>
      <c r="K458" t="s">
        <v>1722</v>
      </c>
    </row>
    <row r="459" spans="1:11" x14ac:dyDescent="0.3">
      <c r="A459" s="225">
        <v>385</v>
      </c>
      <c r="B459" t="s">
        <v>1723</v>
      </c>
      <c r="C459" t="s">
        <v>1724</v>
      </c>
      <c r="D459" t="s">
        <v>1725</v>
      </c>
      <c r="E459" s="148">
        <v>28999</v>
      </c>
      <c r="F459">
        <v>617694590</v>
      </c>
      <c r="G459" t="s">
        <v>1726</v>
      </c>
      <c r="H459" s="170" t="s">
        <v>394</v>
      </c>
      <c r="I459" t="s">
        <v>307</v>
      </c>
      <c r="J459" t="s">
        <v>307</v>
      </c>
      <c r="K459" t="s">
        <v>1727</v>
      </c>
    </row>
    <row r="460" spans="1:11" x14ac:dyDescent="0.3">
      <c r="A460" s="225">
        <v>386</v>
      </c>
      <c r="B460" t="s">
        <v>1728</v>
      </c>
      <c r="C460" t="s">
        <v>1729</v>
      </c>
      <c r="D460" t="s">
        <v>1730</v>
      </c>
      <c r="E460" s="148">
        <v>29839</v>
      </c>
      <c r="F460">
        <v>697588384</v>
      </c>
      <c r="G460" t="s">
        <v>1448</v>
      </c>
      <c r="H460" s="170">
        <v>28002</v>
      </c>
      <c r="I460" t="s">
        <v>1731</v>
      </c>
      <c r="J460" t="s">
        <v>1051</v>
      </c>
      <c r="K460" t="s">
        <v>1449</v>
      </c>
    </row>
    <row r="461" spans="1:11" x14ac:dyDescent="0.3">
      <c r="A461" s="225">
        <v>387</v>
      </c>
      <c r="B461" t="s">
        <v>1738</v>
      </c>
      <c r="C461" t="s">
        <v>1739</v>
      </c>
      <c r="D461" t="s">
        <v>1740</v>
      </c>
      <c r="E461" s="148">
        <v>23142</v>
      </c>
      <c r="F461" t="s">
        <v>1741</v>
      </c>
      <c r="G461" s="170" t="s">
        <v>1742</v>
      </c>
      <c r="H461" s="170" t="s">
        <v>333</v>
      </c>
      <c r="I461" s="170" t="s">
        <v>721</v>
      </c>
      <c r="J461" s="170" t="s">
        <v>721</v>
      </c>
      <c r="K461" s="170" t="s">
        <v>1843</v>
      </c>
    </row>
    <row r="462" spans="1:11" x14ac:dyDescent="0.3">
      <c r="A462" s="225">
        <v>388</v>
      </c>
      <c r="B462" t="s">
        <v>1743</v>
      </c>
      <c r="C462" t="s">
        <v>1744</v>
      </c>
      <c r="D462" t="s">
        <v>1745</v>
      </c>
      <c r="E462" s="148">
        <v>26455</v>
      </c>
      <c r="F462">
        <v>686986282</v>
      </c>
      <c r="G462" s="170" t="s">
        <v>1746</v>
      </c>
      <c r="H462" s="170" t="s">
        <v>333</v>
      </c>
      <c r="I462" s="170" t="s">
        <v>721</v>
      </c>
      <c r="J462" s="170" t="s">
        <v>721</v>
      </c>
      <c r="K462" s="170" t="s">
        <v>1844</v>
      </c>
    </row>
    <row r="463" spans="1:11" x14ac:dyDescent="0.3">
      <c r="A463" s="225">
        <v>389</v>
      </c>
      <c r="B463" t="s">
        <v>1747</v>
      </c>
      <c r="C463" t="s">
        <v>1748</v>
      </c>
      <c r="D463" t="s">
        <v>1749</v>
      </c>
      <c r="E463" s="148">
        <v>22844</v>
      </c>
      <c r="F463">
        <v>650634403</v>
      </c>
      <c r="G463" s="170" t="s">
        <v>1750</v>
      </c>
      <c r="H463" s="170" t="s">
        <v>320</v>
      </c>
      <c r="I463" s="170" t="s">
        <v>721</v>
      </c>
      <c r="J463" s="170" t="s">
        <v>721</v>
      </c>
      <c r="K463" s="170" t="s">
        <v>1845</v>
      </c>
    </row>
    <row r="464" spans="1:11" x14ac:dyDescent="0.3">
      <c r="A464" s="225">
        <v>390</v>
      </c>
      <c r="B464" t="s">
        <v>1751</v>
      </c>
      <c r="C464" t="s">
        <v>1752</v>
      </c>
      <c r="D464" t="s">
        <v>1511</v>
      </c>
      <c r="E464" s="148">
        <v>22172</v>
      </c>
      <c r="F464">
        <v>635595487</v>
      </c>
      <c r="G464" s="170" t="s">
        <v>1753</v>
      </c>
      <c r="H464" s="170" t="s">
        <v>333</v>
      </c>
      <c r="I464" s="170" t="s">
        <v>721</v>
      </c>
      <c r="J464" s="170" t="s">
        <v>721</v>
      </c>
      <c r="K464" s="170" t="s">
        <v>1846</v>
      </c>
    </row>
    <row r="465" spans="1:11" x14ac:dyDescent="0.3">
      <c r="A465" s="225">
        <v>391</v>
      </c>
      <c r="B465" t="s">
        <v>1754</v>
      </c>
      <c r="C465" t="s">
        <v>1755</v>
      </c>
      <c r="D465" t="s">
        <v>1756</v>
      </c>
      <c r="E465" s="148">
        <v>25514</v>
      </c>
      <c r="F465">
        <v>610667366</v>
      </c>
      <c r="G465" s="170" t="s">
        <v>1757</v>
      </c>
      <c r="H465" s="170" t="s">
        <v>333</v>
      </c>
      <c r="I465" s="170" t="s">
        <v>721</v>
      </c>
      <c r="J465" s="170" t="s">
        <v>721</v>
      </c>
      <c r="K465" s="170" t="s">
        <v>1847</v>
      </c>
    </row>
    <row r="466" spans="1:11" x14ac:dyDescent="0.3">
      <c r="A466" s="225">
        <v>392</v>
      </c>
      <c r="B466" t="s">
        <v>1758</v>
      </c>
      <c r="C466" t="s">
        <v>1759</v>
      </c>
      <c r="D466" t="s">
        <v>1760</v>
      </c>
      <c r="E466" s="148">
        <v>26060</v>
      </c>
      <c r="F466">
        <v>626567856</v>
      </c>
      <c r="G466" s="170" t="s">
        <v>1761</v>
      </c>
      <c r="H466" s="170" t="s">
        <v>320</v>
      </c>
      <c r="I466" s="170" t="s">
        <v>721</v>
      </c>
      <c r="J466" s="170" t="s">
        <v>721</v>
      </c>
      <c r="K466" s="170" t="s">
        <v>1848</v>
      </c>
    </row>
    <row r="467" spans="1:11" x14ac:dyDescent="0.3">
      <c r="A467" s="225">
        <v>393</v>
      </c>
      <c r="B467" t="s">
        <v>1762</v>
      </c>
      <c r="C467" t="s">
        <v>1763</v>
      </c>
      <c r="D467" t="s">
        <v>1764</v>
      </c>
      <c r="E467" s="148">
        <v>26659</v>
      </c>
      <c r="F467">
        <v>678552489</v>
      </c>
      <c r="G467" s="170" t="s">
        <v>1746</v>
      </c>
      <c r="H467" s="170" t="s">
        <v>333</v>
      </c>
      <c r="I467" s="170" t="s">
        <v>721</v>
      </c>
      <c r="J467" s="170" t="s">
        <v>721</v>
      </c>
      <c r="K467" s="170" t="s">
        <v>1844</v>
      </c>
    </row>
    <row r="468" spans="1:11" x14ac:dyDescent="0.3">
      <c r="A468" s="225">
        <v>394</v>
      </c>
      <c r="B468" t="s">
        <v>1765</v>
      </c>
      <c r="C468" t="s">
        <v>1766</v>
      </c>
      <c r="D468" t="s">
        <v>1767</v>
      </c>
      <c r="E468" s="148">
        <v>23318</v>
      </c>
      <c r="F468">
        <v>648147514</v>
      </c>
      <c r="G468" s="170" t="s">
        <v>1768</v>
      </c>
      <c r="H468" s="170" t="s">
        <v>493</v>
      </c>
      <c r="I468" s="170" t="s">
        <v>827</v>
      </c>
      <c r="J468" s="170" t="s">
        <v>721</v>
      </c>
      <c r="K468" s="170" t="s">
        <v>1849</v>
      </c>
    </row>
    <row r="469" spans="1:11" x14ac:dyDescent="0.3">
      <c r="A469" s="225">
        <v>395</v>
      </c>
      <c r="B469" t="s">
        <v>1769</v>
      </c>
      <c r="C469" t="s">
        <v>1770</v>
      </c>
      <c r="D469" t="s">
        <v>1771</v>
      </c>
      <c r="E469" s="148">
        <v>23017</v>
      </c>
      <c r="F469">
        <v>630543956</v>
      </c>
      <c r="G469" s="170" t="s">
        <v>1768</v>
      </c>
      <c r="H469" s="170" t="s">
        <v>493</v>
      </c>
      <c r="I469" s="170" t="s">
        <v>827</v>
      </c>
      <c r="J469" s="170" t="s">
        <v>721</v>
      </c>
      <c r="K469" s="170" t="s">
        <v>1850</v>
      </c>
    </row>
    <row r="470" spans="1:11" x14ac:dyDescent="0.3">
      <c r="A470" s="225">
        <v>396</v>
      </c>
      <c r="B470" t="s">
        <v>1772</v>
      </c>
      <c r="C470" t="s">
        <v>1773</v>
      </c>
      <c r="D470" t="s">
        <v>1774</v>
      </c>
      <c r="E470" s="148">
        <v>25636</v>
      </c>
      <c r="F470">
        <v>687908224</v>
      </c>
      <c r="G470" s="170" t="s">
        <v>1757</v>
      </c>
      <c r="H470" s="170" t="s">
        <v>333</v>
      </c>
      <c r="I470" s="170" t="s">
        <v>721</v>
      </c>
      <c r="J470" s="170" t="s">
        <v>721</v>
      </c>
      <c r="K470" s="170" t="s">
        <v>1847</v>
      </c>
    </row>
    <row r="471" spans="1:11" x14ac:dyDescent="0.3">
      <c r="A471" s="225">
        <v>397</v>
      </c>
      <c r="B471" t="s">
        <v>1775</v>
      </c>
      <c r="C471" t="s">
        <v>1776</v>
      </c>
      <c r="D471" t="s">
        <v>1745</v>
      </c>
      <c r="E471" s="148">
        <v>21714</v>
      </c>
      <c r="F471">
        <v>654078719</v>
      </c>
      <c r="G471" s="170" t="s">
        <v>1777</v>
      </c>
      <c r="H471" s="170" t="s">
        <v>394</v>
      </c>
      <c r="I471" s="170" t="s">
        <v>721</v>
      </c>
      <c r="J471" s="170" t="s">
        <v>721</v>
      </c>
      <c r="K471" s="170" t="s">
        <v>1851</v>
      </c>
    </row>
    <row r="472" spans="1:11" x14ac:dyDescent="0.3">
      <c r="A472" s="225">
        <v>398</v>
      </c>
      <c r="B472" t="s">
        <v>1778</v>
      </c>
      <c r="C472" t="s">
        <v>1779</v>
      </c>
      <c r="D472" t="s">
        <v>1780</v>
      </c>
      <c r="E472" s="148">
        <v>21374</v>
      </c>
      <c r="F472">
        <v>646650278</v>
      </c>
      <c r="G472" s="170" t="s">
        <v>1781</v>
      </c>
      <c r="H472" s="170">
        <v>2639</v>
      </c>
      <c r="I472" s="170" t="s">
        <v>1852</v>
      </c>
      <c r="J472" s="170" t="s">
        <v>721</v>
      </c>
      <c r="K472" s="170" t="s">
        <v>1853</v>
      </c>
    </row>
    <row r="473" spans="1:11" x14ac:dyDescent="0.3">
      <c r="A473" s="225">
        <v>399</v>
      </c>
      <c r="B473" t="s">
        <v>1782</v>
      </c>
      <c r="C473" t="s">
        <v>1783</v>
      </c>
      <c r="D473" t="s">
        <v>939</v>
      </c>
      <c r="E473" s="148">
        <v>31488</v>
      </c>
      <c r="F473">
        <v>616026268</v>
      </c>
      <c r="G473" s="170" t="s">
        <v>837</v>
      </c>
      <c r="H473" s="170" t="s">
        <v>306</v>
      </c>
      <c r="I473" s="170" t="s">
        <v>307</v>
      </c>
      <c r="J473" s="170" t="s">
        <v>307</v>
      </c>
      <c r="K473" s="170" t="s">
        <v>1854</v>
      </c>
    </row>
    <row r="474" spans="1:11" x14ac:dyDescent="0.3">
      <c r="A474" s="225">
        <v>400</v>
      </c>
      <c r="B474" t="s">
        <v>1784</v>
      </c>
      <c r="C474" t="s">
        <v>1785</v>
      </c>
      <c r="D474" t="s">
        <v>1786</v>
      </c>
      <c r="E474" s="148">
        <v>31488</v>
      </c>
      <c r="F474">
        <v>687664914</v>
      </c>
      <c r="G474" s="170" t="s">
        <v>837</v>
      </c>
      <c r="H474" s="170" t="s">
        <v>306</v>
      </c>
      <c r="I474" s="170" t="s">
        <v>307</v>
      </c>
      <c r="J474" s="170" t="s">
        <v>307</v>
      </c>
      <c r="K474" s="170" t="s">
        <v>1854</v>
      </c>
    </row>
    <row r="475" spans="1:11" x14ac:dyDescent="0.3">
      <c r="A475" s="225">
        <v>401</v>
      </c>
      <c r="B475" t="s">
        <v>1787</v>
      </c>
      <c r="C475" t="s">
        <v>1788</v>
      </c>
      <c r="D475" t="s">
        <v>1789</v>
      </c>
      <c r="E475" s="148">
        <v>26150</v>
      </c>
      <c r="F475">
        <v>696741841</v>
      </c>
      <c r="G475" s="170" t="s">
        <v>1790</v>
      </c>
      <c r="H475" s="170">
        <v>30800</v>
      </c>
      <c r="I475" s="170" t="s">
        <v>326</v>
      </c>
      <c r="J475" s="170" t="s">
        <v>327</v>
      </c>
      <c r="K475" s="170" t="s">
        <v>1855</v>
      </c>
    </row>
    <row r="476" spans="1:11" x14ac:dyDescent="0.3">
      <c r="A476" s="225">
        <v>402</v>
      </c>
      <c r="B476" t="s">
        <v>1791</v>
      </c>
      <c r="C476" t="s">
        <v>1792</v>
      </c>
      <c r="D476" t="s">
        <v>1087</v>
      </c>
      <c r="E476" s="148">
        <v>27783</v>
      </c>
      <c r="F476">
        <v>661235443</v>
      </c>
      <c r="G476" s="170" t="s">
        <v>1468</v>
      </c>
      <c r="H476" s="170">
        <v>2005</v>
      </c>
      <c r="I476" s="170" t="s">
        <v>307</v>
      </c>
      <c r="J476" s="170" t="s">
        <v>307</v>
      </c>
      <c r="K476" s="170" t="s">
        <v>1637</v>
      </c>
    </row>
    <row r="477" spans="1:11" x14ac:dyDescent="0.3">
      <c r="A477" s="225">
        <v>403</v>
      </c>
      <c r="B477" t="s">
        <v>1793</v>
      </c>
      <c r="C477" t="s">
        <v>1794</v>
      </c>
      <c r="D477" t="s">
        <v>598</v>
      </c>
      <c r="E477" s="148">
        <v>27139</v>
      </c>
      <c r="F477">
        <v>626492925</v>
      </c>
      <c r="G477" s="170" t="s">
        <v>1795</v>
      </c>
      <c r="H477" s="170">
        <v>2311</v>
      </c>
      <c r="I477" s="170" t="s">
        <v>1856</v>
      </c>
      <c r="J477" s="170" t="s">
        <v>307</v>
      </c>
      <c r="K477" s="170" t="s">
        <v>1857</v>
      </c>
    </row>
    <row r="478" spans="1:11" x14ac:dyDescent="0.3">
      <c r="A478" s="225">
        <v>404</v>
      </c>
      <c r="B478" t="s">
        <v>1796</v>
      </c>
      <c r="C478" t="s">
        <v>1797</v>
      </c>
      <c r="D478" t="s">
        <v>1484</v>
      </c>
      <c r="E478" s="148">
        <v>23120</v>
      </c>
      <c r="F478">
        <v>666024301</v>
      </c>
      <c r="G478" s="170" t="s">
        <v>1798</v>
      </c>
      <c r="H478" s="170">
        <v>2005</v>
      </c>
      <c r="I478" s="170" t="s">
        <v>307</v>
      </c>
      <c r="J478" s="170" t="s">
        <v>307</v>
      </c>
      <c r="K478" s="170" t="s">
        <v>811</v>
      </c>
    </row>
    <row r="479" spans="1:11" x14ac:dyDescent="0.3">
      <c r="A479" s="225">
        <v>405</v>
      </c>
      <c r="B479" t="s">
        <v>1799</v>
      </c>
      <c r="C479" t="s">
        <v>1800</v>
      </c>
      <c r="D479" t="s">
        <v>331</v>
      </c>
      <c r="E479" s="148">
        <v>35409</v>
      </c>
      <c r="F479">
        <v>637469351</v>
      </c>
      <c r="G479" s="170" t="s">
        <v>1801</v>
      </c>
      <c r="H479" s="170" t="s">
        <v>313</v>
      </c>
      <c r="I479" s="170" t="s">
        <v>825</v>
      </c>
      <c r="J479" s="170" t="s">
        <v>307</v>
      </c>
      <c r="K479" s="170" t="s">
        <v>353</v>
      </c>
    </row>
    <row r="480" spans="1:11" x14ac:dyDescent="0.3">
      <c r="A480" s="225">
        <v>406</v>
      </c>
      <c r="B480" t="s">
        <v>1802</v>
      </c>
      <c r="C480" t="s">
        <v>1803</v>
      </c>
      <c r="D480" t="s">
        <v>580</v>
      </c>
      <c r="E480" s="148">
        <v>26544</v>
      </c>
      <c r="F480">
        <v>663366035</v>
      </c>
      <c r="G480" s="170" t="s">
        <v>1804</v>
      </c>
      <c r="H480" s="170" t="s">
        <v>339</v>
      </c>
      <c r="I480" s="170" t="s">
        <v>307</v>
      </c>
      <c r="J480" s="170" t="s">
        <v>307</v>
      </c>
      <c r="K480" s="170" t="s">
        <v>811</v>
      </c>
    </row>
    <row r="481" spans="1:11" x14ac:dyDescent="0.3">
      <c r="A481" s="225">
        <v>407</v>
      </c>
      <c r="B481" t="s">
        <v>1805</v>
      </c>
      <c r="C481" t="s">
        <v>1806</v>
      </c>
      <c r="D481" t="s">
        <v>1807</v>
      </c>
      <c r="E481" s="148">
        <v>25914</v>
      </c>
      <c r="F481">
        <v>606539805</v>
      </c>
      <c r="G481" s="170" t="s">
        <v>1808</v>
      </c>
      <c r="H481" s="170" t="s">
        <v>522</v>
      </c>
      <c r="I481" s="170" t="s">
        <v>523</v>
      </c>
      <c r="J481" s="170" t="s">
        <v>307</v>
      </c>
      <c r="K481" s="170" t="s">
        <v>1858</v>
      </c>
    </row>
    <row r="482" spans="1:11" x14ac:dyDescent="0.3">
      <c r="A482" s="225">
        <v>408</v>
      </c>
      <c r="B482" t="s">
        <v>1809</v>
      </c>
      <c r="C482" t="s">
        <v>1810</v>
      </c>
      <c r="D482" t="s">
        <v>906</v>
      </c>
      <c r="E482" s="148">
        <v>30630</v>
      </c>
      <c r="F482">
        <v>678711630</v>
      </c>
      <c r="G482" s="170" t="s">
        <v>1811</v>
      </c>
      <c r="H482" s="170" t="s">
        <v>306</v>
      </c>
      <c r="I482" s="170" t="s">
        <v>307</v>
      </c>
      <c r="J482" s="170" t="s">
        <v>307</v>
      </c>
      <c r="K482" s="170" t="s">
        <v>1859</v>
      </c>
    </row>
    <row r="483" spans="1:11" x14ac:dyDescent="0.3">
      <c r="A483" s="225">
        <v>409</v>
      </c>
      <c r="B483" t="s">
        <v>1812</v>
      </c>
      <c r="C483" t="s">
        <v>1813</v>
      </c>
      <c r="D483" t="s">
        <v>1814</v>
      </c>
      <c r="E483" s="148">
        <v>27423</v>
      </c>
      <c r="F483">
        <v>675613311</v>
      </c>
      <c r="G483" s="170" t="s">
        <v>1815</v>
      </c>
      <c r="H483" s="170">
        <v>2005</v>
      </c>
      <c r="I483" s="170" t="s">
        <v>307</v>
      </c>
      <c r="J483" s="170" t="s">
        <v>307</v>
      </c>
      <c r="K483" s="170" t="s">
        <v>1860</v>
      </c>
    </row>
    <row r="484" spans="1:11" x14ac:dyDescent="0.3">
      <c r="A484" s="225">
        <v>410</v>
      </c>
      <c r="B484" t="s">
        <v>1816</v>
      </c>
      <c r="C484" t="s">
        <v>1817</v>
      </c>
      <c r="D484" t="s">
        <v>702</v>
      </c>
      <c r="E484" s="148">
        <v>26636</v>
      </c>
      <c r="F484">
        <v>654160301</v>
      </c>
      <c r="G484" s="170" t="s">
        <v>1818</v>
      </c>
      <c r="H484" s="170">
        <v>2005</v>
      </c>
      <c r="I484" s="170" t="s">
        <v>307</v>
      </c>
      <c r="J484" s="170" t="s">
        <v>307</v>
      </c>
      <c r="K484" s="170" t="s">
        <v>704</v>
      </c>
    </row>
    <row r="485" spans="1:11" x14ac:dyDescent="0.3">
      <c r="A485" s="225">
        <v>411</v>
      </c>
      <c r="B485" t="s">
        <v>1819</v>
      </c>
      <c r="C485" t="s">
        <v>1820</v>
      </c>
      <c r="D485" t="s">
        <v>1292</v>
      </c>
      <c r="E485" s="148">
        <v>21201</v>
      </c>
      <c r="F485">
        <v>664358704</v>
      </c>
      <c r="G485" s="170" t="s">
        <v>1821</v>
      </c>
      <c r="H485" s="170">
        <v>2006</v>
      </c>
      <c r="I485" s="170" t="s">
        <v>307</v>
      </c>
      <c r="J485" s="170" t="s">
        <v>307</v>
      </c>
      <c r="K485" s="170" t="s">
        <v>1861</v>
      </c>
    </row>
    <row r="486" spans="1:11" x14ac:dyDescent="0.3">
      <c r="A486" s="225">
        <v>412</v>
      </c>
      <c r="B486" t="s">
        <v>1822</v>
      </c>
      <c r="C486" t="s">
        <v>1823</v>
      </c>
      <c r="D486" t="s">
        <v>1824</v>
      </c>
      <c r="E486" s="148">
        <v>25963</v>
      </c>
      <c r="F486">
        <v>687985840</v>
      </c>
      <c r="G486" s="170" t="s">
        <v>1825</v>
      </c>
      <c r="H486" s="170">
        <v>2006</v>
      </c>
      <c r="I486" s="170" t="s">
        <v>307</v>
      </c>
      <c r="J486" s="170" t="s">
        <v>307</v>
      </c>
      <c r="K486" s="170" t="s">
        <v>1862</v>
      </c>
    </row>
    <row r="487" spans="1:11" x14ac:dyDescent="0.3">
      <c r="A487" s="225">
        <v>413</v>
      </c>
      <c r="B487" t="s">
        <v>1826</v>
      </c>
      <c r="C487" t="s">
        <v>1827</v>
      </c>
      <c r="D487" t="s">
        <v>1828</v>
      </c>
      <c r="E487" s="148">
        <v>23314</v>
      </c>
      <c r="F487">
        <v>651382597</v>
      </c>
      <c r="G487" s="170" t="s">
        <v>1829</v>
      </c>
      <c r="H487" s="170">
        <v>2006</v>
      </c>
      <c r="I487" s="170" t="s">
        <v>307</v>
      </c>
      <c r="J487" s="170" t="s">
        <v>307</v>
      </c>
      <c r="K487" s="170" t="s">
        <v>1863</v>
      </c>
    </row>
    <row r="488" spans="1:11" x14ac:dyDescent="0.3">
      <c r="A488" s="225">
        <v>414</v>
      </c>
      <c r="B488" t="s">
        <v>1830</v>
      </c>
      <c r="C488" t="s">
        <v>1831</v>
      </c>
      <c r="D488" t="s">
        <v>451</v>
      </c>
      <c r="E488" s="148">
        <v>23216</v>
      </c>
      <c r="F488">
        <v>647501369</v>
      </c>
      <c r="G488" s="170" t="s">
        <v>1832</v>
      </c>
      <c r="H488" s="170">
        <v>2008</v>
      </c>
      <c r="I488" s="170" t="s">
        <v>307</v>
      </c>
      <c r="J488" s="170"/>
      <c r="K488" s="170" t="s">
        <v>1864</v>
      </c>
    </row>
    <row r="489" spans="1:11" x14ac:dyDescent="0.3">
      <c r="A489" s="225">
        <v>415</v>
      </c>
      <c r="B489" t="s">
        <v>1833</v>
      </c>
      <c r="C489" t="s">
        <v>1834</v>
      </c>
      <c r="D489" t="s">
        <v>304</v>
      </c>
      <c r="E489" s="148">
        <v>21554</v>
      </c>
      <c r="F489">
        <v>663018135</v>
      </c>
      <c r="G489" s="170" t="s">
        <v>1835</v>
      </c>
      <c r="H489" s="170">
        <v>2005</v>
      </c>
      <c r="I489" s="170" t="s">
        <v>307</v>
      </c>
      <c r="J489" s="170" t="s">
        <v>307</v>
      </c>
      <c r="K489" s="170" t="s">
        <v>1865</v>
      </c>
    </row>
    <row r="490" spans="1:11" x14ac:dyDescent="0.3">
      <c r="A490" s="225">
        <v>416</v>
      </c>
      <c r="B490" t="s">
        <v>1836</v>
      </c>
      <c r="C490" t="s">
        <v>1837</v>
      </c>
      <c r="D490" t="s">
        <v>1838</v>
      </c>
      <c r="E490" s="148">
        <v>20872</v>
      </c>
      <c r="F490">
        <v>679181232</v>
      </c>
      <c r="G490" s="170" t="s">
        <v>1839</v>
      </c>
      <c r="H490" s="170">
        <v>2005</v>
      </c>
      <c r="I490" s="170" t="s">
        <v>307</v>
      </c>
      <c r="J490" s="170" t="s">
        <v>307</v>
      </c>
      <c r="K490" s="170" t="s">
        <v>1866</v>
      </c>
    </row>
    <row r="491" spans="1:11" x14ac:dyDescent="0.3">
      <c r="A491" s="225">
        <v>417</v>
      </c>
      <c r="B491" t="s">
        <v>1840</v>
      </c>
      <c r="C491" t="s">
        <v>1091</v>
      </c>
      <c r="D491" t="s">
        <v>1841</v>
      </c>
      <c r="E491" s="148">
        <v>23498</v>
      </c>
      <c r="F491">
        <v>637935685</v>
      </c>
      <c r="G491" s="170" t="s">
        <v>1842</v>
      </c>
      <c r="H491" s="170">
        <v>4528</v>
      </c>
      <c r="I491" s="170" t="s">
        <v>1867</v>
      </c>
      <c r="J491" s="170" t="s">
        <v>307</v>
      </c>
      <c r="K491" s="170" t="s">
        <v>1868</v>
      </c>
    </row>
    <row r="492" spans="1:11" x14ac:dyDescent="0.3">
      <c r="A492" s="225">
        <v>418</v>
      </c>
      <c r="B492" s="182" t="s">
        <v>1869</v>
      </c>
      <c r="C492" s="154" t="s">
        <v>1870</v>
      </c>
      <c r="D492" s="154" t="s">
        <v>389</v>
      </c>
      <c r="E492" s="155">
        <v>31128</v>
      </c>
      <c r="F492" s="154">
        <v>620513601</v>
      </c>
      <c r="G492" s="154" t="s">
        <v>1871</v>
      </c>
      <c r="H492" s="156">
        <v>2001</v>
      </c>
      <c r="I492" s="154" t="s">
        <v>721</v>
      </c>
      <c r="J492" s="154" t="s">
        <v>721</v>
      </c>
      <c r="K492" s="154"/>
    </row>
    <row r="493" spans="1:11" x14ac:dyDescent="0.3">
      <c r="A493" s="225">
        <v>419</v>
      </c>
      <c r="B493" s="182" t="s">
        <v>1873</v>
      </c>
      <c r="C493" s="154" t="s">
        <v>1874</v>
      </c>
      <c r="D493" s="154" t="s">
        <v>364</v>
      </c>
      <c r="E493" s="155">
        <v>31713</v>
      </c>
      <c r="F493" s="154">
        <v>659043720</v>
      </c>
      <c r="G493" s="154" t="s">
        <v>1875</v>
      </c>
      <c r="H493" s="156">
        <v>2006</v>
      </c>
      <c r="I493" s="154" t="s">
        <v>721</v>
      </c>
      <c r="J493" s="154" t="s">
        <v>721</v>
      </c>
      <c r="K493" s="154"/>
    </row>
    <row r="494" spans="1:11" x14ac:dyDescent="0.3">
      <c r="A494" s="225">
        <v>420</v>
      </c>
      <c r="B494" s="182" t="s">
        <v>1876</v>
      </c>
      <c r="C494" s="154" t="s">
        <v>1877</v>
      </c>
      <c r="D494" s="154" t="s">
        <v>374</v>
      </c>
      <c r="E494" s="155">
        <v>31736</v>
      </c>
      <c r="F494" s="154">
        <v>680177387</v>
      </c>
      <c r="G494" s="154" t="s">
        <v>1878</v>
      </c>
      <c r="H494" s="156">
        <v>2006</v>
      </c>
      <c r="I494" s="154" t="s">
        <v>721</v>
      </c>
      <c r="J494" s="154" t="s">
        <v>721</v>
      </c>
      <c r="K494" s="154"/>
    </row>
    <row r="495" spans="1:11" x14ac:dyDescent="0.3">
      <c r="A495" s="225">
        <v>421</v>
      </c>
      <c r="B495" s="182" t="s">
        <v>1879</v>
      </c>
      <c r="C495" s="154" t="s">
        <v>1880</v>
      </c>
      <c r="D495" s="154" t="s">
        <v>1749</v>
      </c>
      <c r="E495" s="155">
        <v>23094</v>
      </c>
      <c r="F495" s="154">
        <v>686994482</v>
      </c>
      <c r="G495" s="154" t="s">
        <v>1881</v>
      </c>
      <c r="H495" s="156">
        <v>2202</v>
      </c>
      <c r="I495" s="154" t="s">
        <v>721</v>
      </c>
      <c r="J495" s="154" t="s">
        <v>307</v>
      </c>
      <c r="K495" s="154" t="s">
        <v>1882</v>
      </c>
    </row>
    <row r="496" spans="1:11" x14ac:dyDescent="0.3">
      <c r="A496" s="225">
        <v>422</v>
      </c>
      <c r="B496" s="182" t="s">
        <v>1883</v>
      </c>
      <c r="C496" s="154" t="s">
        <v>1884</v>
      </c>
      <c r="D496" s="154" t="s">
        <v>1885</v>
      </c>
      <c r="E496" s="155">
        <v>22203</v>
      </c>
      <c r="F496" s="154">
        <v>616577258</v>
      </c>
      <c r="G496" s="154" t="s">
        <v>1886</v>
      </c>
      <c r="H496" s="156">
        <v>2002</v>
      </c>
      <c r="I496" s="154" t="s">
        <v>721</v>
      </c>
      <c r="J496" s="154" t="s">
        <v>721</v>
      </c>
      <c r="K496" s="154" t="s">
        <v>1887</v>
      </c>
    </row>
    <row r="497" spans="1:11" ht="15" x14ac:dyDescent="0.3">
      <c r="A497" s="225">
        <v>423</v>
      </c>
      <c r="B497" s="183" t="s">
        <v>1888</v>
      </c>
      <c r="C497" s="154" t="s">
        <v>1889</v>
      </c>
      <c r="D497" s="154" t="s">
        <v>1890</v>
      </c>
      <c r="E497" s="155">
        <v>22655</v>
      </c>
      <c r="F497" s="154">
        <v>655544268</v>
      </c>
      <c r="G497" s="175" t="s">
        <v>1891</v>
      </c>
      <c r="H497" s="156">
        <v>2006</v>
      </c>
      <c r="I497" s="154" t="s">
        <v>721</v>
      </c>
      <c r="J497" s="154" t="s">
        <v>721</v>
      </c>
      <c r="K497" s="154" t="s">
        <v>1892</v>
      </c>
    </row>
    <row r="498" spans="1:11" ht="15" x14ac:dyDescent="0.3">
      <c r="A498" s="225">
        <v>424</v>
      </c>
      <c r="B498" s="183" t="s">
        <v>1893</v>
      </c>
      <c r="C498" s="154" t="s">
        <v>1894</v>
      </c>
      <c r="D498" s="154" t="s">
        <v>1895</v>
      </c>
      <c r="E498" s="155">
        <v>36025</v>
      </c>
      <c r="F498" s="154">
        <v>655544268</v>
      </c>
      <c r="G498" s="175" t="s">
        <v>1891</v>
      </c>
      <c r="H498" s="156">
        <v>2006</v>
      </c>
      <c r="I498" s="154" t="s">
        <v>721</v>
      </c>
      <c r="J498" s="154" t="s">
        <v>721</v>
      </c>
      <c r="K498" s="154" t="s">
        <v>1892</v>
      </c>
    </row>
    <row r="499" spans="1:11" x14ac:dyDescent="0.3">
      <c r="A499" s="225">
        <v>425</v>
      </c>
      <c r="B499" s="183" t="s">
        <v>1896</v>
      </c>
      <c r="C499" t="s">
        <v>1897</v>
      </c>
      <c r="D499" s="154" t="s">
        <v>1898</v>
      </c>
      <c r="E499" s="148">
        <v>34673</v>
      </c>
      <c r="F499" s="154">
        <v>663563371</v>
      </c>
      <c r="G499" s="154" t="s">
        <v>1872</v>
      </c>
      <c r="H499" s="156" t="s">
        <v>1872</v>
      </c>
      <c r="I499" s="154" t="s">
        <v>721</v>
      </c>
      <c r="J499" s="154" t="s">
        <v>1899</v>
      </c>
      <c r="K499" s="154" t="s">
        <v>1900</v>
      </c>
    </row>
    <row r="500" spans="1:11" x14ac:dyDescent="0.3">
      <c r="A500" s="225">
        <v>426</v>
      </c>
      <c r="B500" s="183" t="s">
        <v>2347</v>
      </c>
      <c r="C500" s="154" t="s">
        <v>1901</v>
      </c>
      <c r="D500" s="154" t="s">
        <v>343</v>
      </c>
      <c r="E500" s="155">
        <v>22721</v>
      </c>
      <c r="F500" s="154" t="s">
        <v>1902</v>
      </c>
      <c r="G500" s="154" t="s">
        <v>1903</v>
      </c>
      <c r="H500" s="156">
        <v>2306</v>
      </c>
      <c r="I500" s="154" t="s">
        <v>827</v>
      </c>
      <c r="J500" s="154" t="s">
        <v>721</v>
      </c>
      <c r="K500" s="154" t="s">
        <v>1904</v>
      </c>
    </row>
    <row r="501" spans="1:11" x14ac:dyDescent="0.3">
      <c r="A501" s="225">
        <v>427</v>
      </c>
      <c r="B501" s="183" t="s">
        <v>2348</v>
      </c>
      <c r="C501" s="154" t="s">
        <v>1905</v>
      </c>
      <c r="D501" s="154" t="s">
        <v>1906</v>
      </c>
      <c r="E501" s="155">
        <v>22054</v>
      </c>
      <c r="F501" s="154" t="s">
        <v>1902</v>
      </c>
      <c r="G501" s="154" t="s">
        <v>1903</v>
      </c>
      <c r="H501" s="156">
        <v>2306</v>
      </c>
      <c r="I501" s="154" t="s">
        <v>827</v>
      </c>
      <c r="J501" s="154" t="s">
        <v>721</v>
      </c>
      <c r="K501" s="154" t="s">
        <v>1904</v>
      </c>
    </row>
    <row r="502" spans="1:11" x14ac:dyDescent="0.3">
      <c r="A502" s="225">
        <v>428</v>
      </c>
      <c r="B502" s="183" t="s">
        <v>1907</v>
      </c>
      <c r="C502" s="154" t="s">
        <v>1908</v>
      </c>
      <c r="D502" s="154" t="s">
        <v>1909</v>
      </c>
      <c r="E502" s="155">
        <v>37126</v>
      </c>
      <c r="F502" s="154">
        <v>626274315</v>
      </c>
      <c r="G502" s="154" t="s">
        <v>1910</v>
      </c>
      <c r="H502" s="156">
        <v>2008</v>
      </c>
      <c r="I502" s="154" t="s">
        <v>721</v>
      </c>
      <c r="J502" s="154" t="s">
        <v>721</v>
      </c>
      <c r="K502" s="154" t="s">
        <v>1911</v>
      </c>
    </row>
    <row r="503" spans="1:11" x14ac:dyDescent="0.3">
      <c r="A503" s="225">
        <v>429</v>
      </c>
      <c r="B503" s="183" t="s">
        <v>1912</v>
      </c>
      <c r="C503" s="154" t="s">
        <v>1913</v>
      </c>
      <c r="D503" s="154" t="s">
        <v>1914</v>
      </c>
      <c r="E503" s="155">
        <v>32094</v>
      </c>
      <c r="F503" s="154">
        <v>669959588</v>
      </c>
      <c r="G503" s="154" t="s">
        <v>1915</v>
      </c>
      <c r="H503" s="156">
        <v>16236</v>
      </c>
      <c r="I503" s="154" t="s">
        <v>1916</v>
      </c>
      <c r="J503" s="154" t="s">
        <v>844</v>
      </c>
      <c r="K503" s="154" t="s">
        <v>1917</v>
      </c>
    </row>
    <row r="504" spans="1:11" x14ac:dyDescent="0.3">
      <c r="A504" s="225">
        <v>430</v>
      </c>
      <c r="B504" s="183" t="s">
        <v>1918</v>
      </c>
      <c r="C504" s="154" t="s">
        <v>1919</v>
      </c>
      <c r="D504" s="154" t="s">
        <v>1920</v>
      </c>
      <c r="E504" s="155">
        <v>32428</v>
      </c>
      <c r="F504" s="154">
        <v>699331900</v>
      </c>
      <c r="G504" s="154" t="s">
        <v>1921</v>
      </c>
      <c r="H504" s="156">
        <v>16236</v>
      </c>
      <c r="I504" s="154" t="s">
        <v>1916</v>
      </c>
      <c r="J504" s="154" t="s">
        <v>844</v>
      </c>
      <c r="K504" s="154" t="s">
        <v>1922</v>
      </c>
    </row>
    <row r="505" spans="1:11" x14ac:dyDescent="0.3">
      <c r="A505" s="225">
        <v>431</v>
      </c>
      <c r="B505" s="183" t="s">
        <v>1923</v>
      </c>
      <c r="C505" s="154" t="s">
        <v>1924</v>
      </c>
      <c r="D505" s="154" t="s">
        <v>1925</v>
      </c>
      <c r="E505" s="155">
        <v>32726</v>
      </c>
      <c r="F505" s="154">
        <v>650519675</v>
      </c>
      <c r="G505" s="154" t="s">
        <v>1926</v>
      </c>
      <c r="H505" s="156">
        <v>16236</v>
      </c>
      <c r="I505" s="154" t="s">
        <v>1916</v>
      </c>
      <c r="J505" s="154" t="s">
        <v>844</v>
      </c>
      <c r="K505" s="154" t="s">
        <v>1927</v>
      </c>
    </row>
    <row r="506" spans="1:11" x14ac:dyDescent="0.3">
      <c r="A506" s="225">
        <v>432</v>
      </c>
      <c r="B506" s="183" t="s">
        <v>1928</v>
      </c>
      <c r="C506" s="154" t="s">
        <v>1929</v>
      </c>
      <c r="D506" s="154" t="s">
        <v>311</v>
      </c>
      <c r="E506" s="155">
        <v>21049</v>
      </c>
      <c r="F506" s="154">
        <v>692127088</v>
      </c>
      <c r="G506" s="154" t="s">
        <v>1930</v>
      </c>
      <c r="H506" s="156">
        <v>16236</v>
      </c>
      <c r="I506" s="154" t="s">
        <v>1916</v>
      </c>
      <c r="J506" s="154" t="s">
        <v>844</v>
      </c>
      <c r="K506" s="154"/>
    </row>
    <row r="507" spans="1:11" x14ac:dyDescent="0.3">
      <c r="A507" s="225">
        <v>433</v>
      </c>
      <c r="B507" s="183" t="s">
        <v>1931</v>
      </c>
      <c r="C507" s="154" t="s">
        <v>1932</v>
      </c>
      <c r="D507" s="154" t="s">
        <v>1933</v>
      </c>
      <c r="E507" s="155">
        <v>30691</v>
      </c>
      <c r="F507" s="154">
        <v>606784529</v>
      </c>
      <c r="G507" s="154" t="s">
        <v>1934</v>
      </c>
      <c r="H507" s="156">
        <v>16236</v>
      </c>
      <c r="I507" s="154" t="s">
        <v>1916</v>
      </c>
      <c r="J507" s="154" t="s">
        <v>844</v>
      </c>
      <c r="K507" s="154" t="s">
        <v>1935</v>
      </c>
    </row>
    <row r="508" spans="1:11" x14ac:dyDescent="0.3">
      <c r="A508" s="225">
        <v>434</v>
      </c>
      <c r="B508" s="183" t="s">
        <v>1936</v>
      </c>
      <c r="C508" s="154" t="s">
        <v>1937</v>
      </c>
      <c r="D508" s="154" t="s">
        <v>1938</v>
      </c>
      <c r="E508" s="155">
        <v>31241</v>
      </c>
      <c r="F508" s="154">
        <v>697262035</v>
      </c>
      <c r="G508" s="154" t="s">
        <v>1939</v>
      </c>
      <c r="H508" s="156">
        <v>16236</v>
      </c>
      <c r="I508" s="154" t="s">
        <v>1916</v>
      </c>
      <c r="J508" s="154" t="s">
        <v>844</v>
      </c>
      <c r="K508" s="154" t="s">
        <v>1940</v>
      </c>
    </row>
    <row r="509" spans="1:11" x14ac:dyDescent="0.3">
      <c r="A509" s="225">
        <v>435</v>
      </c>
      <c r="B509" s="183" t="s">
        <v>1941</v>
      </c>
      <c r="C509" s="154" t="s">
        <v>1942</v>
      </c>
      <c r="D509" s="154" t="s">
        <v>1943</v>
      </c>
      <c r="E509" s="155">
        <v>29733</v>
      </c>
      <c r="F509" s="154">
        <v>697262035</v>
      </c>
      <c r="G509" s="154" t="s">
        <v>1939</v>
      </c>
      <c r="H509" s="156">
        <v>16236</v>
      </c>
      <c r="I509" s="154" t="s">
        <v>1916</v>
      </c>
      <c r="J509" s="154" t="s">
        <v>844</v>
      </c>
      <c r="K509" s="154" t="s">
        <v>1940</v>
      </c>
    </row>
    <row r="510" spans="1:11" x14ac:dyDescent="0.3">
      <c r="A510" s="225">
        <v>436</v>
      </c>
      <c r="B510" s="183" t="s">
        <v>1944</v>
      </c>
      <c r="C510" s="154" t="s">
        <v>1945</v>
      </c>
      <c r="D510" s="154" t="s">
        <v>1273</v>
      </c>
      <c r="E510" s="155">
        <v>31072</v>
      </c>
      <c r="F510" s="154">
        <v>616529432</v>
      </c>
      <c r="G510" s="154" t="s">
        <v>1939</v>
      </c>
      <c r="H510" s="156">
        <v>16236</v>
      </c>
      <c r="I510" s="154" t="s">
        <v>1916</v>
      </c>
      <c r="J510" s="154" t="s">
        <v>844</v>
      </c>
      <c r="K510" s="154" t="s">
        <v>1946</v>
      </c>
    </row>
    <row r="511" spans="1:11" x14ac:dyDescent="0.3">
      <c r="A511" s="225">
        <v>437</v>
      </c>
      <c r="B511" s="183" t="s">
        <v>1947</v>
      </c>
      <c r="C511" s="154" t="s">
        <v>1948</v>
      </c>
      <c r="D511" s="154" t="s">
        <v>1949</v>
      </c>
      <c r="E511" s="155">
        <v>32506</v>
      </c>
      <c r="F511" s="154">
        <v>628550825</v>
      </c>
      <c r="G511" s="154" t="s">
        <v>1939</v>
      </c>
      <c r="H511" s="156">
        <v>16236</v>
      </c>
      <c r="I511" s="154" t="s">
        <v>1916</v>
      </c>
      <c r="J511" s="154" t="s">
        <v>844</v>
      </c>
      <c r="K511" s="154" t="s">
        <v>1950</v>
      </c>
    </row>
    <row r="512" spans="1:11" x14ac:dyDescent="0.3">
      <c r="A512" s="225">
        <v>438</v>
      </c>
      <c r="B512" s="183" t="s">
        <v>1951</v>
      </c>
      <c r="C512" s="154" t="s">
        <v>1952</v>
      </c>
      <c r="D512" s="154" t="s">
        <v>1953</v>
      </c>
      <c r="E512" s="155">
        <v>31194</v>
      </c>
      <c r="F512" s="154">
        <v>600381622</v>
      </c>
      <c r="G512" s="154" t="s">
        <v>1939</v>
      </c>
      <c r="H512" s="156">
        <v>16236</v>
      </c>
      <c r="I512" s="154" t="s">
        <v>1916</v>
      </c>
      <c r="J512" s="154" t="s">
        <v>844</v>
      </c>
      <c r="K512" s="154" t="s">
        <v>1954</v>
      </c>
    </row>
    <row r="513" spans="1:11" x14ac:dyDescent="0.3">
      <c r="A513" s="225">
        <v>439</v>
      </c>
      <c r="B513" s="183" t="s">
        <v>1955</v>
      </c>
      <c r="C513" s="154" t="s">
        <v>1956</v>
      </c>
      <c r="D513" s="154" t="s">
        <v>1957</v>
      </c>
      <c r="E513" s="155">
        <v>23726</v>
      </c>
      <c r="F513" s="154" t="s">
        <v>1958</v>
      </c>
      <c r="G513" s="154" t="s">
        <v>1959</v>
      </c>
      <c r="H513" s="156">
        <v>16236</v>
      </c>
      <c r="I513" s="154" t="s">
        <v>1916</v>
      </c>
      <c r="J513" s="154" t="s">
        <v>844</v>
      </c>
      <c r="K513" s="154"/>
    </row>
    <row r="514" spans="1:11" x14ac:dyDescent="0.3">
      <c r="A514" s="225">
        <v>440</v>
      </c>
      <c r="B514" s="184" t="s">
        <v>1960</v>
      </c>
      <c r="C514" t="s">
        <v>1961</v>
      </c>
      <c r="D514" t="s">
        <v>1325</v>
      </c>
      <c r="E514" s="148">
        <v>26753</v>
      </c>
      <c r="F514">
        <v>637374358</v>
      </c>
      <c r="G514" t="s">
        <v>1962</v>
      </c>
      <c r="H514">
        <v>2003</v>
      </c>
      <c r="I514" t="s">
        <v>307</v>
      </c>
      <c r="J514" t="s">
        <v>307</v>
      </c>
      <c r="K514" t="s">
        <v>913</v>
      </c>
    </row>
    <row r="515" spans="1:11" x14ac:dyDescent="0.3">
      <c r="A515" s="225">
        <v>441</v>
      </c>
      <c r="B515" s="184" t="s">
        <v>1963</v>
      </c>
      <c r="C515" t="s">
        <v>1964</v>
      </c>
      <c r="D515" t="s">
        <v>1375</v>
      </c>
      <c r="E515" s="148">
        <v>23250</v>
      </c>
      <c r="F515">
        <v>677170375</v>
      </c>
      <c r="G515" t="s">
        <v>1965</v>
      </c>
      <c r="H515">
        <v>28005</v>
      </c>
      <c r="I515" t="s">
        <v>1051</v>
      </c>
      <c r="J515" t="s">
        <v>1051</v>
      </c>
      <c r="K515" t="s">
        <v>1379</v>
      </c>
    </row>
    <row r="516" spans="1:11" x14ac:dyDescent="0.3">
      <c r="A516" s="225">
        <v>442</v>
      </c>
      <c r="B516" s="184" t="s">
        <v>1969</v>
      </c>
      <c r="C516" t="s">
        <v>1970</v>
      </c>
      <c r="D516" t="s">
        <v>957</v>
      </c>
      <c r="E516" s="148">
        <v>26980</v>
      </c>
      <c r="F516">
        <v>639014267</v>
      </c>
      <c r="G516" t="s">
        <v>1966</v>
      </c>
      <c r="H516">
        <v>3560</v>
      </c>
      <c r="I516" t="s">
        <v>1967</v>
      </c>
      <c r="J516" t="s">
        <v>1968</v>
      </c>
      <c r="K516" t="s">
        <v>1971</v>
      </c>
    </row>
    <row r="517" spans="1:11" x14ac:dyDescent="0.3">
      <c r="A517" s="225">
        <v>443</v>
      </c>
      <c r="B517" s="184" t="s">
        <v>1972</v>
      </c>
      <c r="C517" t="s">
        <v>1973</v>
      </c>
      <c r="D517" t="s">
        <v>1974</v>
      </c>
      <c r="E517" s="148">
        <v>26510</v>
      </c>
      <c r="F517">
        <v>686256992</v>
      </c>
      <c r="G517" t="s">
        <v>1975</v>
      </c>
      <c r="H517">
        <v>2002</v>
      </c>
      <c r="I517" t="s">
        <v>307</v>
      </c>
      <c r="J517" t="s">
        <v>307</v>
      </c>
      <c r="K517" t="s">
        <v>1976</v>
      </c>
    </row>
    <row r="518" spans="1:11" x14ac:dyDescent="0.3">
      <c r="A518" s="225">
        <v>444</v>
      </c>
      <c r="B518" s="184" t="s">
        <v>1977</v>
      </c>
      <c r="C518" t="s">
        <v>1978</v>
      </c>
      <c r="D518" t="s">
        <v>1979</v>
      </c>
      <c r="E518" s="148">
        <v>22115</v>
      </c>
      <c r="F518">
        <v>659185017</v>
      </c>
      <c r="G518" t="s">
        <v>1980</v>
      </c>
      <c r="H518">
        <v>2004</v>
      </c>
      <c r="I518" t="s">
        <v>307</v>
      </c>
      <c r="J518" t="s">
        <v>307</v>
      </c>
      <c r="K518" t="s">
        <v>1981</v>
      </c>
    </row>
    <row r="519" spans="1:11" x14ac:dyDescent="0.3">
      <c r="A519" s="225">
        <v>445</v>
      </c>
      <c r="B519" s="184" t="s">
        <v>1982</v>
      </c>
      <c r="C519" t="s">
        <v>1983</v>
      </c>
      <c r="D519" t="s">
        <v>1984</v>
      </c>
      <c r="E519" s="148">
        <v>23802</v>
      </c>
      <c r="F519">
        <v>677507862</v>
      </c>
      <c r="G519" t="s">
        <v>1985</v>
      </c>
      <c r="H519">
        <v>2006</v>
      </c>
      <c r="I519" t="s">
        <v>307</v>
      </c>
      <c r="J519" t="s">
        <v>307</v>
      </c>
      <c r="K519" t="s">
        <v>1986</v>
      </c>
    </row>
    <row r="520" spans="1:11" x14ac:dyDescent="0.3">
      <c r="A520" s="225">
        <v>446</v>
      </c>
      <c r="B520" s="184" t="s">
        <v>1987</v>
      </c>
      <c r="C520" t="s">
        <v>1988</v>
      </c>
      <c r="D520" t="s">
        <v>1989</v>
      </c>
      <c r="E520" s="148">
        <v>28668</v>
      </c>
      <c r="F520">
        <v>615476026</v>
      </c>
      <c r="G520" t="s">
        <v>1990</v>
      </c>
      <c r="H520">
        <v>2002</v>
      </c>
      <c r="I520" t="s">
        <v>307</v>
      </c>
      <c r="J520" t="s">
        <v>307</v>
      </c>
      <c r="K520" t="s">
        <v>1991</v>
      </c>
    </row>
    <row r="521" spans="1:11" x14ac:dyDescent="0.3">
      <c r="A521" s="225">
        <v>447</v>
      </c>
      <c r="B521" s="184" t="s">
        <v>1992</v>
      </c>
      <c r="C521" t="s">
        <v>1993</v>
      </c>
      <c r="D521" t="s">
        <v>1313</v>
      </c>
      <c r="E521" s="148">
        <v>28459</v>
      </c>
      <c r="F521">
        <v>647795711</v>
      </c>
      <c r="G521" t="s">
        <v>1994</v>
      </c>
      <c r="H521">
        <v>2005</v>
      </c>
      <c r="I521" t="s">
        <v>307</v>
      </c>
      <c r="J521" t="s">
        <v>307</v>
      </c>
      <c r="K521" t="s">
        <v>1995</v>
      </c>
    </row>
    <row r="522" spans="1:11" x14ac:dyDescent="0.3">
      <c r="A522" s="225">
        <v>448</v>
      </c>
      <c r="B522" s="184" t="s">
        <v>1996</v>
      </c>
      <c r="C522" t="s">
        <v>1997</v>
      </c>
      <c r="D522" t="s">
        <v>1437</v>
      </c>
      <c r="E522" s="148">
        <v>30638</v>
      </c>
      <c r="F522">
        <v>627507750</v>
      </c>
      <c r="G522" t="s">
        <v>1994</v>
      </c>
      <c r="H522">
        <v>2005</v>
      </c>
      <c r="I522" t="s">
        <v>307</v>
      </c>
      <c r="J522" t="s">
        <v>307</v>
      </c>
      <c r="K522" t="s">
        <v>1998</v>
      </c>
    </row>
    <row r="523" spans="1:11" x14ac:dyDescent="0.3">
      <c r="A523" s="225">
        <v>449</v>
      </c>
      <c r="B523" s="184" t="s">
        <v>1999</v>
      </c>
      <c r="C523" t="s">
        <v>2000</v>
      </c>
      <c r="D523" t="s">
        <v>1567</v>
      </c>
      <c r="E523" s="148">
        <v>28994</v>
      </c>
      <c r="F523">
        <v>646296978</v>
      </c>
      <c r="G523" t="s">
        <v>2001</v>
      </c>
      <c r="H523">
        <v>2004</v>
      </c>
      <c r="I523" t="s">
        <v>307</v>
      </c>
      <c r="J523" t="s">
        <v>307</v>
      </c>
      <c r="K523" t="s">
        <v>2002</v>
      </c>
    </row>
    <row r="524" spans="1:11" x14ac:dyDescent="0.3">
      <c r="A524" s="225">
        <v>450</v>
      </c>
      <c r="B524" s="184" t="s">
        <v>653</v>
      </c>
      <c r="C524" t="s">
        <v>2027</v>
      </c>
      <c r="D524" t="s">
        <v>2028</v>
      </c>
      <c r="E524" s="148">
        <v>26804</v>
      </c>
      <c r="F524">
        <v>606502244</v>
      </c>
      <c r="G524" t="s">
        <v>2029</v>
      </c>
      <c r="H524" t="s">
        <v>430</v>
      </c>
      <c r="I524" t="s">
        <v>307</v>
      </c>
      <c r="J524" t="s">
        <v>307</v>
      </c>
      <c r="K524" t="s">
        <v>654</v>
      </c>
    </row>
    <row r="525" spans="1:11" x14ac:dyDescent="0.3">
      <c r="A525" s="225">
        <v>451</v>
      </c>
      <c r="B525" s="184" t="s">
        <v>2030</v>
      </c>
      <c r="C525" t="s">
        <v>2031</v>
      </c>
      <c r="D525" t="s">
        <v>2032</v>
      </c>
      <c r="E525" s="148">
        <v>29281</v>
      </c>
      <c r="F525">
        <v>652208559</v>
      </c>
      <c r="G525" t="s">
        <v>2033</v>
      </c>
      <c r="H525">
        <v>2360</v>
      </c>
      <c r="I525" t="s">
        <v>2034</v>
      </c>
      <c r="J525" t="s">
        <v>307</v>
      </c>
      <c r="K525" t="s">
        <v>2035</v>
      </c>
    </row>
    <row r="526" spans="1:11" x14ac:dyDescent="0.3">
      <c r="A526" s="225">
        <v>452</v>
      </c>
      <c r="B526" s="184" t="s">
        <v>2036</v>
      </c>
      <c r="C526" t="s">
        <v>2037</v>
      </c>
      <c r="D526" t="s">
        <v>2038</v>
      </c>
      <c r="E526" s="148">
        <v>31493</v>
      </c>
      <c r="F526">
        <v>678513507</v>
      </c>
      <c r="G526" t="s">
        <v>2039</v>
      </c>
      <c r="H526">
        <v>2001</v>
      </c>
      <c r="I526" t="s">
        <v>307</v>
      </c>
      <c r="J526" t="s">
        <v>307</v>
      </c>
      <c r="K526" t="s">
        <v>2040</v>
      </c>
    </row>
    <row r="527" spans="1:11" x14ac:dyDescent="0.3">
      <c r="A527" s="225">
        <v>453</v>
      </c>
      <c r="B527" s="184" t="s">
        <v>2041</v>
      </c>
      <c r="C527" t="s">
        <v>2042</v>
      </c>
      <c r="D527" t="s">
        <v>2043</v>
      </c>
      <c r="E527" s="148">
        <v>26268</v>
      </c>
      <c r="F527">
        <v>630940436</v>
      </c>
      <c r="G527" t="s">
        <v>2044</v>
      </c>
      <c r="H527">
        <v>2003</v>
      </c>
      <c r="I527" t="s">
        <v>307</v>
      </c>
      <c r="J527" t="s">
        <v>307</v>
      </c>
      <c r="K527" t="s">
        <v>2045</v>
      </c>
    </row>
    <row r="528" spans="1:11" x14ac:dyDescent="0.3">
      <c r="A528" s="225">
        <v>454</v>
      </c>
      <c r="B528" s="184" t="s">
        <v>554</v>
      </c>
      <c r="C528" t="s">
        <v>2046</v>
      </c>
      <c r="D528" t="s">
        <v>1273</v>
      </c>
      <c r="E528" s="148">
        <v>25513</v>
      </c>
      <c r="F528">
        <v>669630061</v>
      </c>
      <c r="G528" t="s">
        <v>2047</v>
      </c>
      <c r="H528" t="s">
        <v>394</v>
      </c>
      <c r="I528" t="s">
        <v>307</v>
      </c>
      <c r="J528" t="s">
        <v>307</v>
      </c>
      <c r="K528" t="s">
        <v>2048</v>
      </c>
    </row>
    <row r="529" spans="1:11" x14ac:dyDescent="0.3">
      <c r="A529" s="225">
        <v>455</v>
      </c>
      <c r="B529" s="184" t="s">
        <v>2049</v>
      </c>
      <c r="C529" t="s">
        <v>2050</v>
      </c>
      <c r="D529" t="s">
        <v>117</v>
      </c>
      <c r="E529" s="148">
        <v>23237</v>
      </c>
      <c r="F529">
        <v>606900492</v>
      </c>
      <c r="G529" t="s">
        <v>2051</v>
      </c>
      <c r="H529">
        <v>2002</v>
      </c>
      <c r="I529" t="s">
        <v>721</v>
      </c>
      <c r="J529" t="s">
        <v>721</v>
      </c>
      <c r="K529" t="s">
        <v>2052</v>
      </c>
    </row>
    <row r="530" spans="1:11" x14ac:dyDescent="0.3">
      <c r="A530" s="225">
        <v>456</v>
      </c>
      <c r="B530" s="184" t="s">
        <v>2053</v>
      </c>
      <c r="C530" t="s">
        <v>2054</v>
      </c>
      <c r="D530" t="s">
        <v>2055</v>
      </c>
      <c r="E530" s="148">
        <v>28976</v>
      </c>
      <c r="F530">
        <v>696322613</v>
      </c>
      <c r="G530" t="s">
        <v>2056</v>
      </c>
      <c r="H530">
        <v>2500</v>
      </c>
      <c r="I530" t="s">
        <v>1638</v>
      </c>
      <c r="J530" t="s">
        <v>721</v>
      </c>
      <c r="K530" t="s">
        <v>353</v>
      </c>
    </row>
    <row r="531" spans="1:11" x14ac:dyDescent="0.3">
      <c r="A531" s="225">
        <v>457</v>
      </c>
      <c r="B531" s="184" t="s">
        <v>2057</v>
      </c>
      <c r="C531" t="s">
        <v>2058</v>
      </c>
      <c r="D531" t="s">
        <v>2059</v>
      </c>
      <c r="E531" s="148">
        <v>23258</v>
      </c>
      <c r="F531" t="s">
        <v>2060</v>
      </c>
      <c r="G531" t="s">
        <v>2061</v>
      </c>
      <c r="H531">
        <v>2002</v>
      </c>
      <c r="I531" t="s">
        <v>721</v>
      </c>
      <c r="J531" t="s">
        <v>721</v>
      </c>
      <c r="K531" t="s">
        <v>2062</v>
      </c>
    </row>
    <row r="532" spans="1:11" x14ac:dyDescent="0.3">
      <c r="A532" s="225">
        <v>458</v>
      </c>
      <c r="B532" s="184" t="s">
        <v>2063</v>
      </c>
      <c r="C532" t="s">
        <v>2064</v>
      </c>
      <c r="D532" t="s">
        <v>2065</v>
      </c>
      <c r="E532" s="148">
        <v>25062</v>
      </c>
      <c r="F532">
        <v>656543938</v>
      </c>
      <c r="G532" t="s">
        <v>2066</v>
      </c>
      <c r="H532">
        <v>2004</v>
      </c>
      <c r="I532" t="s">
        <v>721</v>
      </c>
      <c r="J532" t="s">
        <v>721</v>
      </c>
      <c r="K532" t="s">
        <v>1089</v>
      </c>
    </row>
    <row r="533" spans="1:11" x14ac:dyDescent="0.3">
      <c r="A533" s="225">
        <v>459</v>
      </c>
      <c r="B533" s="184" t="s">
        <v>2067</v>
      </c>
      <c r="C533" t="s">
        <v>2068</v>
      </c>
      <c r="D533" t="s">
        <v>304</v>
      </c>
      <c r="E533" s="148">
        <v>27920</v>
      </c>
      <c r="F533">
        <v>692384497</v>
      </c>
      <c r="G533" t="s">
        <v>2069</v>
      </c>
      <c r="H533">
        <v>2004</v>
      </c>
      <c r="I533" t="s">
        <v>721</v>
      </c>
      <c r="J533" t="s">
        <v>721</v>
      </c>
      <c r="K533" t="s">
        <v>2070</v>
      </c>
    </row>
    <row r="534" spans="1:11" x14ac:dyDescent="0.3">
      <c r="A534" s="225">
        <v>460</v>
      </c>
      <c r="B534" s="184" t="s">
        <v>2071</v>
      </c>
      <c r="C534" t="s">
        <v>2072</v>
      </c>
      <c r="D534" t="s">
        <v>2073</v>
      </c>
      <c r="E534" s="148">
        <v>28258</v>
      </c>
      <c r="F534">
        <v>626196412</v>
      </c>
      <c r="G534" t="s">
        <v>2074</v>
      </c>
      <c r="H534">
        <v>2002</v>
      </c>
      <c r="I534" t="s">
        <v>721</v>
      </c>
      <c r="J534" t="s">
        <v>721</v>
      </c>
      <c r="K534" t="s">
        <v>2075</v>
      </c>
    </row>
    <row r="535" spans="1:11" x14ac:dyDescent="0.3">
      <c r="A535" s="225">
        <v>461</v>
      </c>
      <c r="B535" s="184" t="s">
        <v>2076</v>
      </c>
      <c r="C535" t="s">
        <v>2077</v>
      </c>
      <c r="D535" t="s">
        <v>1020</v>
      </c>
      <c r="E535" s="148">
        <v>24698</v>
      </c>
      <c r="F535">
        <v>619188798</v>
      </c>
      <c r="G535" t="s">
        <v>2078</v>
      </c>
      <c r="H535">
        <v>2008</v>
      </c>
      <c r="I535" t="s">
        <v>721</v>
      </c>
      <c r="J535" t="s">
        <v>721</v>
      </c>
      <c r="K535" t="s">
        <v>2079</v>
      </c>
    </row>
    <row r="536" spans="1:11" x14ac:dyDescent="0.3">
      <c r="A536" s="225">
        <v>462</v>
      </c>
      <c r="B536" s="184" t="s">
        <v>2080</v>
      </c>
      <c r="C536" t="s">
        <v>2081</v>
      </c>
      <c r="D536" t="s">
        <v>2007</v>
      </c>
      <c r="E536" s="148">
        <v>31936</v>
      </c>
      <c r="F536">
        <v>606948901</v>
      </c>
      <c r="G536" t="s">
        <v>2082</v>
      </c>
      <c r="H536">
        <v>2005</v>
      </c>
      <c r="I536" t="s">
        <v>721</v>
      </c>
      <c r="J536" t="s">
        <v>721</v>
      </c>
      <c r="K536" t="s">
        <v>2083</v>
      </c>
    </row>
    <row r="537" spans="1:11" x14ac:dyDescent="0.3">
      <c r="A537" s="225">
        <v>463</v>
      </c>
      <c r="B537" s="184" t="s">
        <v>2084</v>
      </c>
      <c r="C537" t="s">
        <v>2085</v>
      </c>
      <c r="D537" t="s">
        <v>2086</v>
      </c>
      <c r="E537" s="148">
        <v>23859</v>
      </c>
      <c r="F537">
        <v>647502584</v>
      </c>
      <c r="G537" t="s">
        <v>2087</v>
      </c>
      <c r="H537">
        <v>2005</v>
      </c>
      <c r="I537" t="s">
        <v>307</v>
      </c>
      <c r="J537" t="s">
        <v>721</v>
      </c>
      <c r="K537" t="s">
        <v>2088</v>
      </c>
    </row>
    <row r="538" spans="1:11" x14ac:dyDescent="0.3">
      <c r="A538" s="225">
        <v>464</v>
      </c>
      <c r="B538" s="184" t="s">
        <v>655</v>
      </c>
      <c r="C538" t="s">
        <v>1139</v>
      </c>
      <c r="D538" t="s">
        <v>2089</v>
      </c>
      <c r="E538" s="148">
        <v>22730</v>
      </c>
      <c r="F538">
        <v>617868873</v>
      </c>
      <c r="G538" t="s">
        <v>2090</v>
      </c>
      <c r="H538" t="s">
        <v>339</v>
      </c>
      <c r="I538" t="s">
        <v>307</v>
      </c>
      <c r="J538" t="s">
        <v>307</v>
      </c>
      <c r="K538" t="s">
        <v>654</v>
      </c>
    </row>
    <row r="539" spans="1:11" x14ac:dyDescent="0.3">
      <c r="A539" s="225">
        <v>465</v>
      </c>
      <c r="B539" s="184" t="s">
        <v>2091</v>
      </c>
      <c r="C539" t="s">
        <v>2092</v>
      </c>
      <c r="D539" t="s">
        <v>2093</v>
      </c>
      <c r="E539" s="148">
        <v>30023</v>
      </c>
      <c r="F539">
        <v>657228470</v>
      </c>
      <c r="G539" t="s">
        <v>2094</v>
      </c>
      <c r="H539">
        <v>2005</v>
      </c>
      <c r="I539" t="s">
        <v>307</v>
      </c>
      <c r="J539" t="s">
        <v>721</v>
      </c>
      <c r="K539" t="s">
        <v>2095</v>
      </c>
    </row>
    <row r="540" spans="1:11" x14ac:dyDescent="0.3">
      <c r="A540" s="225">
        <v>466</v>
      </c>
      <c r="B540" s="184" t="s">
        <v>2096</v>
      </c>
      <c r="C540" t="s">
        <v>2097</v>
      </c>
      <c r="D540" t="s">
        <v>2098</v>
      </c>
      <c r="E540" s="148">
        <v>26179</v>
      </c>
      <c r="F540">
        <v>680376820</v>
      </c>
      <c r="G540" t="s">
        <v>2099</v>
      </c>
      <c r="H540">
        <v>46100</v>
      </c>
      <c r="I540" t="s">
        <v>2100</v>
      </c>
      <c r="J540" t="s">
        <v>2101</v>
      </c>
      <c r="K540" t="s">
        <v>2102</v>
      </c>
    </row>
    <row r="541" spans="1:11" x14ac:dyDescent="0.3">
      <c r="A541" s="225">
        <v>467</v>
      </c>
      <c r="B541" s="184" t="s">
        <v>2104</v>
      </c>
      <c r="C541" t="s">
        <v>2105</v>
      </c>
      <c r="D541" t="s">
        <v>2106</v>
      </c>
      <c r="E541" s="148">
        <v>24002</v>
      </c>
      <c r="F541">
        <v>607416697</v>
      </c>
      <c r="G541" t="s">
        <v>2107</v>
      </c>
      <c r="H541">
        <v>2002</v>
      </c>
      <c r="I541" t="s">
        <v>307</v>
      </c>
      <c r="J541" t="s">
        <v>307</v>
      </c>
      <c r="K541" t="s">
        <v>2108</v>
      </c>
    </row>
    <row r="542" spans="1:11" x14ac:dyDescent="0.3">
      <c r="A542" s="225">
        <v>468</v>
      </c>
      <c r="B542" s="184" t="s">
        <v>2109</v>
      </c>
      <c r="C542" t="s">
        <v>2110</v>
      </c>
      <c r="D542" t="s">
        <v>2111</v>
      </c>
      <c r="E542" s="148">
        <v>20958</v>
      </c>
      <c r="F542">
        <v>629262199</v>
      </c>
      <c r="G542" t="s">
        <v>2112</v>
      </c>
      <c r="H542">
        <v>2008</v>
      </c>
      <c r="I542" t="s">
        <v>307</v>
      </c>
      <c r="J542" t="s">
        <v>307</v>
      </c>
      <c r="K542" t="s">
        <v>2113</v>
      </c>
    </row>
    <row r="543" spans="1:11" x14ac:dyDescent="0.3">
      <c r="A543" s="225">
        <v>469</v>
      </c>
      <c r="B543" s="184" t="s">
        <v>2114</v>
      </c>
      <c r="C543" t="s">
        <v>2115</v>
      </c>
      <c r="D543" t="s">
        <v>2116</v>
      </c>
      <c r="E543" s="148">
        <v>21499</v>
      </c>
      <c r="F543">
        <v>607416697</v>
      </c>
      <c r="G543" t="s">
        <v>2117</v>
      </c>
      <c r="H543">
        <v>2005</v>
      </c>
      <c r="I543" t="s">
        <v>307</v>
      </c>
      <c r="J543" t="s">
        <v>307</v>
      </c>
      <c r="K543" t="s">
        <v>2118</v>
      </c>
    </row>
    <row r="544" spans="1:11" x14ac:dyDescent="0.3">
      <c r="A544" s="225">
        <v>470</v>
      </c>
      <c r="B544" s="184" t="s">
        <v>2119</v>
      </c>
      <c r="C544" t="s">
        <v>2120</v>
      </c>
      <c r="D544" t="s">
        <v>1648</v>
      </c>
      <c r="E544" s="148">
        <v>22499</v>
      </c>
      <c r="F544">
        <v>695096097</v>
      </c>
      <c r="G544" t="s">
        <v>2121</v>
      </c>
      <c r="H544">
        <v>2005</v>
      </c>
      <c r="I544" t="s">
        <v>307</v>
      </c>
      <c r="J544" t="s">
        <v>307</v>
      </c>
      <c r="K544" t="s">
        <v>2122</v>
      </c>
    </row>
    <row r="545" spans="1:11" x14ac:dyDescent="0.3">
      <c r="A545" s="225">
        <v>471</v>
      </c>
      <c r="B545" s="184" t="s">
        <v>2123</v>
      </c>
      <c r="C545" t="s">
        <v>2103</v>
      </c>
      <c r="D545" t="s">
        <v>2124</v>
      </c>
      <c r="E545" s="148">
        <v>33479</v>
      </c>
      <c r="F545">
        <v>676364619</v>
      </c>
      <c r="G545" t="s">
        <v>2125</v>
      </c>
      <c r="H545">
        <v>2003</v>
      </c>
      <c r="I545" t="s">
        <v>307</v>
      </c>
      <c r="J545" t="s">
        <v>307</v>
      </c>
      <c r="K545" t="s">
        <v>2126</v>
      </c>
    </row>
    <row r="546" spans="1:11" x14ac:dyDescent="0.3">
      <c r="A546" s="225">
        <v>472</v>
      </c>
      <c r="B546" s="184" t="s">
        <v>2127</v>
      </c>
      <c r="C546" t="s">
        <v>2128</v>
      </c>
      <c r="D546" t="s">
        <v>683</v>
      </c>
      <c r="E546" s="148">
        <v>33721</v>
      </c>
      <c r="F546">
        <v>679364619</v>
      </c>
      <c r="G546" t="s">
        <v>2125</v>
      </c>
      <c r="H546">
        <v>2003</v>
      </c>
      <c r="I546" t="s">
        <v>307</v>
      </c>
      <c r="J546" t="s">
        <v>307</v>
      </c>
      <c r="K546" t="s">
        <v>2126</v>
      </c>
    </row>
    <row r="547" spans="1:11" x14ac:dyDescent="0.3">
      <c r="A547" s="225">
        <v>473</v>
      </c>
      <c r="B547" s="184" t="s">
        <v>2129</v>
      </c>
      <c r="C547" t="s">
        <v>2130</v>
      </c>
      <c r="D547" t="s">
        <v>2038</v>
      </c>
      <c r="E547" s="148">
        <v>32113</v>
      </c>
      <c r="F547">
        <v>676505048</v>
      </c>
      <c r="G547" t="s">
        <v>2131</v>
      </c>
      <c r="H547">
        <v>2002</v>
      </c>
      <c r="I547" t="s">
        <v>307</v>
      </c>
      <c r="J547" t="s">
        <v>307</v>
      </c>
      <c r="K547" t="s">
        <v>2132</v>
      </c>
    </row>
    <row r="548" spans="1:11" x14ac:dyDescent="0.3">
      <c r="A548" s="225">
        <v>474</v>
      </c>
      <c r="B548" s="184" t="s">
        <v>2133</v>
      </c>
      <c r="C548" t="s">
        <v>2134</v>
      </c>
      <c r="D548" t="s">
        <v>2135</v>
      </c>
      <c r="E548" s="148">
        <v>24861</v>
      </c>
      <c r="F548">
        <v>637574237</v>
      </c>
      <c r="G548" t="s">
        <v>2136</v>
      </c>
      <c r="H548">
        <v>2003</v>
      </c>
      <c r="I548" t="s">
        <v>307</v>
      </c>
      <c r="J548" t="s">
        <v>307</v>
      </c>
      <c r="K548" t="s">
        <v>2137</v>
      </c>
    </row>
    <row r="549" spans="1:11" x14ac:dyDescent="0.3">
      <c r="A549" s="225">
        <v>475</v>
      </c>
      <c r="B549" s="184" t="s">
        <v>2138</v>
      </c>
      <c r="C549" t="s">
        <v>2139</v>
      </c>
      <c r="D549" t="s">
        <v>580</v>
      </c>
      <c r="E549" s="148">
        <v>24267</v>
      </c>
      <c r="F549">
        <v>609520922</v>
      </c>
      <c r="G549" t="s">
        <v>2140</v>
      </c>
      <c r="H549">
        <v>2003</v>
      </c>
      <c r="I549" t="s">
        <v>307</v>
      </c>
      <c r="J549" t="s">
        <v>307</v>
      </c>
      <c r="K549" t="s">
        <v>2141</v>
      </c>
    </row>
    <row r="550" spans="1:11" x14ac:dyDescent="0.3">
      <c r="A550" s="225">
        <v>476</v>
      </c>
      <c r="B550" s="184" t="s">
        <v>2142</v>
      </c>
      <c r="C550" t="s">
        <v>2143</v>
      </c>
      <c r="D550" t="s">
        <v>2144</v>
      </c>
      <c r="E550" s="148">
        <v>23814</v>
      </c>
      <c r="F550">
        <v>617069290</v>
      </c>
      <c r="G550" t="s">
        <v>2140</v>
      </c>
      <c r="H550">
        <v>2003</v>
      </c>
      <c r="I550" t="s">
        <v>307</v>
      </c>
      <c r="J550" t="s">
        <v>307</v>
      </c>
      <c r="K550" t="s">
        <v>2141</v>
      </c>
    </row>
    <row r="551" spans="1:11" x14ac:dyDescent="0.3">
      <c r="A551" s="225">
        <v>477</v>
      </c>
      <c r="B551" s="184" t="s">
        <v>2145</v>
      </c>
      <c r="C551" t="s">
        <v>2146</v>
      </c>
      <c r="D551" t="s">
        <v>2147</v>
      </c>
      <c r="E551" s="148">
        <v>25129</v>
      </c>
      <c r="F551">
        <v>652047852</v>
      </c>
      <c r="G551" t="s">
        <v>2148</v>
      </c>
      <c r="H551">
        <v>2005</v>
      </c>
      <c r="I551" t="s">
        <v>307</v>
      </c>
      <c r="J551" t="s">
        <v>307</v>
      </c>
      <c r="K551" t="s">
        <v>2149</v>
      </c>
    </row>
    <row r="552" spans="1:11" x14ac:dyDescent="0.3">
      <c r="A552" s="225">
        <v>478</v>
      </c>
      <c r="B552" s="184" t="s">
        <v>2150</v>
      </c>
      <c r="C552" t="s">
        <v>943</v>
      </c>
      <c r="D552" t="s">
        <v>2151</v>
      </c>
      <c r="E552" s="148">
        <v>27111</v>
      </c>
      <c r="F552">
        <v>627633820</v>
      </c>
      <c r="G552" t="s">
        <v>2152</v>
      </c>
      <c r="H552">
        <v>2005</v>
      </c>
      <c r="I552" t="s">
        <v>307</v>
      </c>
      <c r="J552" t="s">
        <v>307</v>
      </c>
      <c r="K552" t="s">
        <v>2153</v>
      </c>
    </row>
    <row r="553" spans="1:11" x14ac:dyDescent="0.3">
      <c r="A553" s="225">
        <v>479</v>
      </c>
      <c r="B553" s="184" t="s">
        <v>2154</v>
      </c>
      <c r="C553" t="s">
        <v>2155</v>
      </c>
      <c r="D553" t="s">
        <v>2156</v>
      </c>
      <c r="E553" s="148">
        <v>22909</v>
      </c>
      <c r="F553">
        <v>667291521</v>
      </c>
      <c r="G553" t="s">
        <v>2157</v>
      </c>
      <c r="H553">
        <v>2006</v>
      </c>
      <c r="I553" t="s">
        <v>721</v>
      </c>
      <c r="J553" t="s">
        <v>721</v>
      </c>
      <c r="K553" t="s">
        <v>2158</v>
      </c>
    </row>
    <row r="554" spans="1:11" x14ac:dyDescent="0.3">
      <c r="A554" s="225">
        <v>480</v>
      </c>
      <c r="B554" s="184" t="s">
        <v>2159</v>
      </c>
      <c r="C554" t="s">
        <v>1086</v>
      </c>
      <c r="D554" t="s">
        <v>2160</v>
      </c>
      <c r="E554" s="148">
        <v>25682</v>
      </c>
      <c r="F554">
        <v>628620326</v>
      </c>
      <c r="G554" t="s">
        <v>2161</v>
      </c>
      <c r="H554">
        <v>2510</v>
      </c>
      <c r="I554" t="s">
        <v>314</v>
      </c>
      <c r="J554" t="s">
        <v>721</v>
      </c>
      <c r="K554" t="s">
        <v>315</v>
      </c>
    </row>
    <row r="555" spans="1:11" x14ac:dyDescent="0.3">
      <c r="A555" s="225">
        <v>481</v>
      </c>
      <c r="B555" s="184" t="s">
        <v>2162</v>
      </c>
      <c r="C555" t="s">
        <v>2163</v>
      </c>
      <c r="D555" t="s">
        <v>2164</v>
      </c>
      <c r="E555" s="148">
        <v>17975</v>
      </c>
      <c r="F555">
        <v>646183261</v>
      </c>
      <c r="G555" t="s">
        <v>2165</v>
      </c>
      <c r="H555">
        <v>2002</v>
      </c>
      <c r="I555" t="s">
        <v>721</v>
      </c>
      <c r="J555" t="s">
        <v>721</v>
      </c>
      <c r="K555" t="s">
        <v>2166</v>
      </c>
    </row>
    <row r="556" spans="1:11" x14ac:dyDescent="0.3">
      <c r="A556" s="225">
        <v>482</v>
      </c>
      <c r="B556" s="184" t="s">
        <v>2167</v>
      </c>
      <c r="C556" t="s">
        <v>2168</v>
      </c>
      <c r="D556" t="s">
        <v>2169</v>
      </c>
      <c r="E556" s="148">
        <v>23905</v>
      </c>
      <c r="F556">
        <v>609977709</v>
      </c>
      <c r="G556" t="s">
        <v>2170</v>
      </c>
      <c r="H556">
        <v>2005</v>
      </c>
      <c r="I556" t="s">
        <v>721</v>
      </c>
      <c r="J556" t="s">
        <v>721</v>
      </c>
      <c r="K556" t="s">
        <v>2171</v>
      </c>
    </row>
    <row r="557" spans="1:11" x14ac:dyDescent="0.3">
      <c r="A557" s="225">
        <v>483</v>
      </c>
      <c r="B557" s="184" t="s">
        <v>2172</v>
      </c>
      <c r="C557" t="s">
        <v>2168</v>
      </c>
      <c r="D557" t="s">
        <v>2173</v>
      </c>
      <c r="E557" s="148">
        <v>38638</v>
      </c>
      <c r="F557">
        <v>609977709</v>
      </c>
      <c r="G557" t="s">
        <v>2170</v>
      </c>
      <c r="H557">
        <v>2005</v>
      </c>
      <c r="I557" t="s">
        <v>721</v>
      </c>
      <c r="J557" t="s">
        <v>721</v>
      </c>
      <c r="K557" t="s">
        <v>2171</v>
      </c>
    </row>
    <row r="558" spans="1:11" x14ac:dyDescent="0.3">
      <c r="A558" s="225">
        <v>484</v>
      </c>
      <c r="B558" s="184" t="s">
        <v>2174</v>
      </c>
      <c r="C558" t="s">
        <v>569</v>
      </c>
      <c r="D558" t="s">
        <v>2175</v>
      </c>
      <c r="E558" s="148">
        <v>25485</v>
      </c>
      <c r="F558">
        <v>691209086</v>
      </c>
      <c r="G558" t="s">
        <v>2176</v>
      </c>
      <c r="H558">
        <v>2005</v>
      </c>
      <c r="I558" t="s">
        <v>721</v>
      </c>
      <c r="J558" t="s">
        <v>721</v>
      </c>
      <c r="K558" t="s">
        <v>2177</v>
      </c>
    </row>
    <row r="559" spans="1:11" x14ac:dyDescent="0.3">
      <c r="A559" s="225">
        <v>485</v>
      </c>
      <c r="B559" s="184" t="s">
        <v>2178</v>
      </c>
      <c r="C559" t="s">
        <v>2179</v>
      </c>
      <c r="D559" t="s">
        <v>2180</v>
      </c>
      <c r="E559" s="148">
        <v>24935</v>
      </c>
      <c r="F559">
        <v>669979427</v>
      </c>
      <c r="G559" t="s">
        <v>2181</v>
      </c>
      <c r="H559">
        <v>2002</v>
      </c>
      <c r="I559" t="s">
        <v>721</v>
      </c>
      <c r="J559" t="s">
        <v>721</v>
      </c>
      <c r="K559" t="s">
        <v>2182</v>
      </c>
    </row>
    <row r="560" spans="1:11" x14ac:dyDescent="0.3">
      <c r="A560" s="225">
        <v>486</v>
      </c>
      <c r="B560" s="184" t="s">
        <v>2183</v>
      </c>
      <c r="C560" t="s">
        <v>2184</v>
      </c>
      <c r="D560" t="s">
        <v>2185</v>
      </c>
      <c r="E560" s="148">
        <v>24650</v>
      </c>
      <c r="F560">
        <v>600773319</v>
      </c>
      <c r="G560" t="s">
        <v>2186</v>
      </c>
      <c r="H560">
        <v>2005</v>
      </c>
      <c r="I560" t="s">
        <v>721</v>
      </c>
      <c r="J560" t="s">
        <v>721</v>
      </c>
      <c r="K560" t="s">
        <v>2187</v>
      </c>
    </row>
    <row r="561" spans="1:11" x14ac:dyDescent="0.3">
      <c r="A561" s="225">
        <v>487</v>
      </c>
      <c r="B561" s="184" t="s">
        <v>2188</v>
      </c>
      <c r="C561" t="s">
        <v>2189</v>
      </c>
      <c r="D561" t="s">
        <v>2190</v>
      </c>
      <c r="E561" s="148">
        <v>33895</v>
      </c>
      <c r="F561">
        <v>662055615</v>
      </c>
      <c r="G561" t="s">
        <v>2191</v>
      </c>
      <c r="H561">
        <v>2006</v>
      </c>
      <c r="I561" t="s">
        <v>721</v>
      </c>
      <c r="J561" t="s">
        <v>721</v>
      </c>
      <c r="K561" t="s">
        <v>529</v>
      </c>
    </row>
    <row r="562" spans="1:11" x14ac:dyDescent="0.3">
      <c r="A562" s="225">
        <v>488</v>
      </c>
      <c r="B562" s="184" t="s">
        <v>2192</v>
      </c>
      <c r="C562" t="s">
        <v>2193</v>
      </c>
      <c r="D562" t="s">
        <v>906</v>
      </c>
      <c r="E562" s="148">
        <v>23849</v>
      </c>
      <c r="F562">
        <v>679810428</v>
      </c>
      <c r="G562" t="s">
        <v>2194</v>
      </c>
      <c r="H562">
        <v>2005</v>
      </c>
      <c r="I562" t="s">
        <v>307</v>
      </c>
      <c r="J562" t="s">
        <v>307</v>
      </c>
      <c r="K562" t="s">
        <v>2195</v>
      </c>
    </row>
    <row r="563" spans="1:11" x14ac:dyDescent="0.3">
      <c r="A563" s="225">
        <v>489</v>
      </c>
      <c r="B563" s="184" t="s">
        <v>2196</v>
      </c>
      <c r="C563" t="s">
        <v>2197</v>
      </c>
      <c r="D563" t="s">
        <v>2198</v>
      </c>
      <c r="E563" s="148">
        <v>28863</v>
      </c>
      <c r="F563">
        <v>649601755</v>
      </c>
      <c r="G563" t="s">
        <v>2199</v>
      </c>
      <c r="H563">
        <v>2001</v>
      </c>
      <c r="I563" t="s">
        <v>307</v>
      </c>
      <c r="J563" t="s">
        <v>307</v>
      </c>
      <c r="K563" t="s">
        <v>2200</v>
      </c>
    </row>
    <row r="564" spans="1:11" x14ac:dyDescent="0.3">
      <c r="A564" s="225">
        <v>490</v>
      </c>
      <c r="B564" s="184" t="s">
        <v>2349</v>
      </c>
      <c r="C564" t="s">
        <v>2201</v>
      </c>
      <c r="D564" t="s">
        <v>2202</v>
      </c>
      <c r="E564" s="148">
        <v>25114</v>
      </c>
      <c r="F564">
        <v>669189184</v>
      </c>
      <c r="G564" t="s">
        <v>2203</v>
      </c>
      <c r="H564">
        <v>2005</v>
      </c>
      <c r="I564" t="s">
        <v>307</v>
      </c>
      <c r="J564" t="s">
        <v>307</v>
      </c>
      <c r="K564" t="s">
        <v>2204</v>
      </c>
    </row>
    <row r="565" spans="1:11" x14ac:dyDescent="0.3">
      <c r="A565" s="225">
        <v>491</v>
      </c>
      <c r="B565" s="184" t="s">
        <v>2205</v>
      </c>
      <c r="C565" t="s">
        <v>1154</v>
      </c>
      <c r="D565" t="s">
        <v>2206</v>
      </c>
      <c r="E565" s="148">
        <v>23377</v>
      </c>
      <c r="F565">
        <v>676493199</v>
      </c>
      <c r="G565" t="s">
        <v>1155</v>
      </c>
      <c r="H565">
        <v>2630</v>
      </c>
      <c r="I565" t="s">
        <v>444</v>
      </c>
      <c r="J565" t="s">
        <v>307</v>
      </c>
      <c r="K565" t="s">
        <v>494</v>
      </c>
    </row>
    <row r="566" spans="1:11" x14ac:dyDescent="0.3">
      <c r="A566" s="225">
        <v>492</v>
      </c>
      <c r="B566" s="184" t="s">
        <v>2207</v>
      </c>
      <c r="C566" t="s">
        <v>2208</v>
      </c>
      <c r="D566" t="s">
        <v>331</v>
      </c>
      <c r="E566" s="148">
        <v>36794</v>
      </c>
      <c r="F566">
        <v>663388642</v>
      </c>
      <c r="G566" t="s">
        <v>2209</v>
      </c>
      <c r="H566">
        <v>2006</v>
      </c>
      <c r="I566" t="s">
        <v>307</v>
      </c>
      <c r="J566" t="s">
        <v>307</v>
      </c>
      <c r="K566" t="s">
        <v>595</v>
      </c>
    </row>
    <row r="567" spans="1:11" x14ac:dyDescent="0.3">
      <c r="A567" s="225">
        <v>493</v>
      </c>
      <c r="B567" s="184" t="s">
        <v>2210</v>
      </c>
      <c r="C567" t="s">
        <v>2211</v>
      </c>
      <c r="D567" t="s">
        <v>2212</v>
      </c>
      <c r="E567" s="148">
        <v>25079</v>
      </c>
      <c r="F567">
        <v>605969743</v>
      </c>
      <c r="G567" t="s">
        <v>2213</v>
      </c>
      <c r="H567">
        <v>2640</v>
      </c>
      <c r="I567" t="s">
        <v>2214</v>
      </c>
      <c r="J567" t="s">
        <v>307</v>
      </c>
      <c r="K567" t="s">
        <v>2215</v>
      </c>
    </row>
    <row r="568" spans="1:11" x14ac:dyDescent="0.3">
      <c r="A568" s="225">
        <v>494</v>
      </c>
      <c r="B568" s="184" t="s">
        <v>2216</v>
      </c>
      <c r="C568" t="s">
        <v>2217</v>
      </c>
      <c r="D568" t="s">
        <v>2218</v>
      </c>
      <c r="E568" s="148">
        <v>25031</v>
      </c>
      <c r="F568">
        <v>627541992</v>
      </c>
      <c r="G568" t="s">
        <v>2219</v>
      </c>
      <c r="H568">
        <v>2005</v>
      </c>
      <c r="I568" t="s">
        <v>307</v>
      </c>
      <c r="J568" t="s">
        <v>307</v>
      </c>
      <c r="K568" t="s">
        <v>2220</v>
      </c>
    </row>
    <row r="569" spans="1:11" x14ac:dyDescent="0.3">
      <c r="A569" s="225">
        <v>495</v>
      </c>
      <c r="B569" s="184" t="s">
        <v>2221</v>
      </c>
      <c r="C569" t="s">
        <v>2222</v>
      </c>
      <c r="D569" t="s">
        <v>2223</v>
      </c>
      <c r="E569" s="148">
        <v>24509</v>
      </c>
      <c r="F569">
        <v>678552808</v>
      </c>
      <c r="G569" t="s">
        <v>2224</v>
      </c>
      <c r="H569">
        <v>2005</v>
      </c>
      <c r="I569" t="s">
        <v>307</v>
      </c>
      <c r="J569" t="s">
        <v>307</v>
      </c>
      <c r="K569" t="s">
        <v>2225</v>
      </c>
    </row>
    <row r="570" spans="1:11" x14ac:dyDescent="0.3">
      <c r="A570" s="225">
        <v>496</v>
      </c>
      <c r="B570" s="184" t="s">
        <v>2226</v>
      </c>
      <c r="C570" t="s">
        <v>2227</v>
      </c>
      <c r="D570" t="s">
        <v>405</v>
      </c>
      <c r="E570" s="148">
        <v>29875</v>
      </c>
      <c r="F570">
        <v>670586485</v>
      </c>
      <c r="G570" t="s">
        <v>2228</v>
      </c>
      <c r="H570">
        <v>2007</v>
      </c>
      <c r="I570" t="s">
        <v>307</v>
      </c>
      <c r="J570" t="s">
        <v>307</v>
      </c>
      <c r="K570" t="s">
        <v>2229</v>
      </c>
    </row>
    <row r="571" spans="1:11" x14ac:dyDescent="0.3">
      <c r="A571" s="225">
        <v>497</v>
      </c>
      <c r="B571" s="184" t="s">
        <v>2230</v>
      </c>
      <c r="C571" t="s">
        <v>2231</v>
      </c>
      <c r="D571" t="s">
        <v>2232</v>
      </c>
      <c r="E571" s="148">
        <v>31781</v>
      </c>
      <c r="F571">
        <v>679944461</v>
      </c>
      <c r="G571" t="s">
        <v>2228</v>
      </c>
      <c r="H571">
        <v>207</v>
      </c>
      <c r="I571" t="s">
        <v>307</v>
      </c>
      <c r="J571" t="s">
        <v>307</v>
      </c>
      <c r="K571" t="s">
        <v>2233</v>
      </c>
    </row>
    <row r="572" spans="1:11" x14ac:dyDescent="0.3">
      <c r="A572" s="225">
        <v>498</v>
      </c>
      <c r="B572" s="184" t="s">
        <v>2234</v>
      </c>
      <c r="C572" t="s">
        <v>2235</v>
      </c>
      <c r="D572" t="s">
        <v>2236</v>
      </c>
      <c r="E572" s="148">
        <v>25170</v>
      </c>
      <c r="F572">
        <v>610712410</v>
      </c>
      <c r="G572" t="s">
        <v>2237</v>
      </c>
      <c r="H572">
        <v>2006</v>
      </c>
      <c r="I572" t="s">
        <v>307</v>
      </c>
      <c r="J572" t="s">
        <v>307</v>
      </c>
      <c r="K572" t="s">
        <v>2238</v>
      </c>
    </row>
    <row r="573" spans="1:11" x14ac:dyDescent="0.3">
      <c r="A573" s="225">
        <v>499</v>
      </c>
      <c r="B573" s="184" t="s">
        <v>2239</v>
      </c>
      <c r="C573" t="s">
        <v>2240</v>
      </c>
      <c r="D573" t="s">
        <v>2241</v>
      </c>
      <c r="E573" s="148">
        <v>25293</v>
      </c>
      <c r="F573">
        <v>675910779</v>
      </c>
      <c r="G573" t="s">
        <v>2242</v>
      </c>
      <c r="H573">
        <v>2005</v>
      </c>
      <c r="I573" t="s">
        <v>721</v>
      </c>
      <c r="J573" t="s">
        <v>721</v>
      </c>
      <c r="K573" t="s">
        <v>2243</v>
      </c>
    </row>
    <row r="574" spans="1:11" x14ac:dyDescent="0.3">
      <c r="A574" s="225">
        <v>500</v>
      </c>
      <c r="B574" s="184" t="s">
        <v>2244</v>
      </c>
      <c r="C574" t="s">
        <v>2245</v>
      </c>
      <c r="D574" t="s">
        <v>2246</v>
      </c>
      <c r="E574" s="148">
        <v>29665</v>
      </c>
      <c r="F574">
        <v>666610831</v>
      </c>
      <c r="G574" t="s">
        <v>2247</v>
      </c>
      <c r="H574">
        <v>2005</v>
      </c>
      <c r="I574" t="s">
        <v>721</v>
      </c>
      <c r="J574" t="s">
        <v>721</v>
      </c>
      <c r="K574" t="s">
        <v>2248</v>
      </c>
    </row>
    <row r="575" spans="1:11" x14ac:dyDescent="0.3">
      <c r="A575" s="225">
        <v>501</v>
      </c>
      <c r="B575" s="184" t="s">
        <v>2249</v>
      </c>
      <c r="C575" t="s">
        <v>2250</v>
      </c>
      <c r="D575" t="s">
        <v>2251</v>
      </c>
      <c r="E575" s="148">
        <v>31211</v>
      </c>
      <c r="F575">
        <v>666610831</v>
      </c>
      <c r="G575" t="s">
        <v>2247</v>
      </c>
      <c r="H575">
        <v>2005</v>
      </c>
      <c r="I575" t="s">
        <v>721</v>
      </c>
      <c r="J575" t="s">
        <v>721</v>
      </c>
      <c r="K575" t="s">
        <v>2248</v>
      </c>
    </row>
    <row r="576" spans="1:11" x14ac:dyDescent="0.3">
      <c r="A576" s="225">
        <v>502</v>
      </c>
      <c r="B576" s="184" t="s">
        <v>2252</v>
      </c>
      <c r="C576" t="s">
        <v>2253</v>
      </c>
      <c r="D576" t="s">
        <v>324</v>
      </c>
      <c r="E576" s="148">
        <v>23294</v>
      </c>
      <c r="F576">
        <v>616361696</v>
      </c>
      <c r="G576" t="s">
        <v>2254</v>
      </c>
      <c r="H576">
        <v>2004</v>
      </c>
      <c r="I576" t="s">
        <v>721</v>
      </c>
      <c r="J576" t="s">
        <v>721</v>
      </c>
      <c r="K576" t="s">
        <v>2255</v>
      </c>
    </row>
    <row r="577" spans="1:11" x14ac:dyDescent="0.3">
      <c r="A577" s="225">
        <v>503</v>
      </c>
      <c r="B577" s="184" t="s">
        <v>2256</v>
      </c>
      <c r="C577" t="s">
        <v>2253</v>
      </c>
      <c r="D577" t="s">
        <v>695</v>
      </c>
      <c r="E577" s="148">
        <v>25771</v>
      </c>
      <c r="F577">
        <v>669511474</v>
      </c>
      <c r="G577" t="s">
        <v>2257</v>
      </c>
      <c r="H577">
        <v>2006</v>
      </c>
      <c r="I577" t="s">
        <v>721</v>
      </c>
      <c r="J577" t="s">
        <v>721</v>
      </c>
      <c r="K577" t="s">
        <v>2255</v>
      </c>
    </row>
    <row r="578" spans="1:11" x14ac:dyDescent="0.3">
      <c r="A578" s="225">
        <v>504</v>
      </c>
      <c r="B578" s="184" t="s">
        <v>2258</v>
      </c>
      <c r="C578" t="s">
        <v>2259</v>
      </c>
      <c r="D578" t="s">
        <v>2260</v>
      </c>
      <c r="E578" s="148">
        <v>29755</v>
      </c>
      <c r="F578">
        <v>626777945</v>
      </c>
      <c r="G578" t="s">
        <v>2261</v>
      </c>
      <c r="H578">
        <v>2003</v>
      </c>
      <c r="I578" t="s">
        <v>721</v>
      </c>
      <c r="J578" t="s">
        <v>721</v>
      </c>
      <c r="K578" t="s">
        <v>2262</v>
      </c>
    </row>
    <row r="579" spans="1:11" x14ac:dyDescent="0.3">
      <c r="A579" s="225">
        <v>505</v>
      </c>
      <c r="B579" s="184" t="s">
        <v>2263</v>
      </c>
      <c r="C579" t="s">
        <v>2264</v>
      </c>
      <c r="D579" t="s">
        <v>2265</v>
      </c>
      <c r="E579" s="148">
        <v>28845</v>
      </c>
      <c r="F579">
        <v>656304989</v>
      </c>
      <c r="G579" t="s">
        <v>2266</v>
      </c>
      <c r="H579">
        <v>16220</v>
      </c>
      <c r="I579" t="s">
        <v>2267</v>
      </c>
      <c r="J579" t="s">
        <v>844</v>
      </c>
      <c r="K579" t="s">
        <v>2268</v>
      </c>
    </row>
    <row r="580" spans="1:11" x14ac:dyDescent="0.3">
      <c r="A580" s="225">
        <v>506</v>
      </c>
      <c r="B580" s="184" t="s">
        <v>2269</v>
      </c>
      <c r="C580" t="s">
        <v>2270</v>
      </c>
      <c r="D580" t="s">
        <v>2271</v>
      </c>
      <c r="E580" s="148">
        <v>25325</v>
      </c>
      <c r="F580">
        <v>676204581</v>
      </c>
      <c r="G580" t="s">
        <v>2272</v>
      </c>
      <c r="H580">
        <v>2006</v>
      </c>
      <c r="I580" t="s">
        <v>721</v>
      </c>
      <c r="J580" t="s">
        <v>721</v>
      </c>
      <c r="K580" t="s">
        <v>2273</v>
      </c>
    </row>
    <row r="581" spans="1:11" x14ac:dyDescent="0.3">
      <c r="A581" s="225">
        <v>507</v>
      </c>
      <c r="B581" s="184" t="s">
        <v>2274</v>
      </c>
      <c r="C581" t="s">
        <v>2275</v>
      </c>
      <c r="D581" t="s">
        <v>2276</v>
      </c>
      <c r="E581" s="148">
        <v>26716</v>
      </c>
      <c r="F581">
        <v>625397498</v>
      </c>
      <c r="G581" t="s">
        <v>2272</v>
      </c>
      <c r="H581">
        <v>2006</v>
      </c>
      <c r="I581" t="s">
        <v>721</v>
      </c>
      <c r="J581" t="s">
        <v>721</v>
      </c>
      <c r="K581" t="s">
        <v>2277</v>
      </c>
    </row>
    <row r="582" spans="1:11" x14ac:dyDescent="0.3">
      <c r="A582" s="225">
        <v>508</v>
      </c>
      <c r="B582" s="184" t="s">
        <v>2278</v>
      </c>
      <c r="C582" t="s">
        <v>2279</v>
      </c>
      <c r="D582" t="s">
        <v>331</v>
      </c>
      <c r="E582" s="148">
        <v>25371</v>
      </c>
      <c r="F582">
        <v>689797461</v>
      </c>
      <c r="G582" t="s">
        <v>2280</v>
      </c>
      <c r="H582">
        <v>2005</v>
      </c>
      <c r="I582" t="s">
        <v>721</v>
      </c>
      <c r="J582" t="s">
        <v>721</v>
      </c>
      <c r="K582" t="s">
        <v>2281</v>
      </c>
    </row>
    <row r="583" spans="1:11" x14ac:dyDescent="0.3">
      <c r="A583" s="225">
        <v>509</v>
      </c>
      <c r="B583" s="184" t="s">
        <v>2282</v>
      </c>
      <c r="C583" t="s">
        <v>2283</v>
      </c>
      <c r="D583" t="s">
        <v>1898</v>
      </c>
      <c r="E583" s="148">
        <v>25757</v>
      </c>
      <c r="G583" t="s">
        <v>2284</v>
      </c>
      <c r="H583">
        <v>2400</v>
      </c>
      <c r="I583" t="s">
        <v>523</v>
      </c>
      <c r="J583" t="s">
        <v>721</v>
      </c>
      <c r="K583" t="s">
        <v>2285</v>
      </c>
    </row>
    <row r="584" spans="1:11" x14ac:dyDescent="0.3">
      <c r="A584" s="225">
        <v>510</v>
      </c>
      <c r="B584" s="184" t="s">
        <v>2286</v>
      </c>
      <c r="C584" t="s">
        <v>611</v>
      </c>
      <c r="D584" t="s">
        <v>384</v>
      </c>
      <c r="E584" s="148">
        <v>23625</v>
      </c>
      <c r="F584">
        <v>678917745</v>
      </c>
      <c r="G584" t="s">
        <v>2287</v>
      </c>
      <c r="H584">
        <v>2003</v>
      </c>
      <c r="I584" t="s">
        <v>307</v>
      </c>
      <c r="J584" t="s">
        <v>307</v>
      </c>
      <c r="K584" t="s">
        <v>613</v>
      </c>
    </row>
    <row r="585" spans="1:11" x14ac:dyDescent="0.3">
      <c r="A585" s="225">
        <v>511</v>
      </c>
      <c r="B585" s="184" t="s">
        <v>2288</v>
      </c>
      <c r="C585" t="s">
        <v>2289</v>
      </c>
      <c r="D585" t="s">
        <v>1142</v>
      </c>
      <c r="E585" s="148">
        <v>26107</v>
      </c>
      <c r="F585">
        <v>659240488</v>
      </c>
      <c r="G585" t="s">
        <v>2290</v>
      </c>
      <c r="H585">
        <v>2004</v>
      </c>
      <c r="I585" t="s">
        <v>307</v>
      </c>
      <c r="J585" t="s">
        <v>307</v>
      </c>
      <c r="K585" t="s">
        <v>2291</v>
      </c>
    </row>
    <row r="586" spans="1:11" x14ac:dyDescent="0.3">
      <c r="A586" s="225">
        <v>512</v>
      </c>
      <c r="B586" s="184" t="s">
        <v>2292</v>
      </c>
      <c r="C586" t="s">
        <v>2293</v>
      </c>
      <c r="D586" t="s">
        <v>2294</v>
      </c>
      <c r="E586" s="148">
        <v>26841</v>
      </c>
      <c r="F586">
        <v>647563743</v>
      </c>
      <c r="G586" t="s">
        <v>2295</v>
      </c>
      <c r="H586">
        <v>2002</v>
      </c>
      <c r="I586" t="s">
        <v>307</v>
      </c>
      <c r="J586" t="s">
        <v>307</v>
      </c>
      <c r="K586" t="s">
        <v>2296</v>
      </c>
    </row>
    <row r="587" spans="1:11" x14ac:dyDescent="0.3">
      <c r="A587" s="225">
        <v>513</v>
      </c>
      <c r="B587" s="184" t="s">
        <v>2297</v>
      </c>
      <c r="C587" t="s">
        <v>2298</v>
      </c>
      <c r="D587" t="s">
        <v>2299</v>
      </c>
      <c r="E587" s="148">
        <v>26880</v>
      </c>
      <c r="F587">
        <v>646567231</v>
      </c>
      <c r="G587" t="s">
        <v>2300</v>
      </c>
      <c r="H587">
        <v>2002</v>
      </c>
      <c r="I587" t="s">
        <v>307</v>
      </c>
      <c r="J587" t="s">
        <v>307</v>
      </c>
      <c r="K587" t="s">
        <v>2301</v>
      </c>
    </row>
    <row r="588" spans="1:11" x14ac:dyDescent="0.3">
      <c r="A588" s="225">
        <v>514</v>
      </c>
      <c r="B588" s="184" t="s">
        <v>2302</v>
      </c>
      <c r="C588" t="s">
        <v>2303</v>
      </c>
      <c r="D588" t="s">
        <v>405</v>
      </c>
      <c r="E588" s="148">
        <v>29875</v>
      </c>
      <c r="F588">
        <v>670586485</v>
      </c>
      <c r="G588" t="s">
        <v>2228</v>
      </c>
      <c r="H588">
        <v>2007</v>
      </c>
      <c r="I588" t="s">
        <v>307</v>
      </c>
      <c r="J588" t="s">
        <v>307</v>
      </c>
      <c r="K588" t="s">
        <v>2229</v>
      </c>
    </row>
    <row r="589" spans="1:11" x14ac:dyDescent="0.3">
      <c r="A589" s="225">
        <v>515</v>
      </c>
      <c r="B589" s="184" t="s">
        <v>2304</v>
      </c>
      <c r="C589" t="s">
        <v>2305</v>
      </c>
      <c r="D589" t="s">
        <v>1325</v>
      </c>
      <c r="E589" s="148">
        <v>25243</v>
      </c>
      <c r="F589">
        <v>655305692</v>
      </c>
      <c r="G589" t="s">
        <v>2306</v>
      </c>
      <c r="H589">
        <v>2006</v>
      </c>
      <c r="I589" t="s">
        <v>307</v>
      </c>
      <c r="J589" t="s">
        <v>307</v>
      </c>
      <c r="K589" t="s">
        <v>2307</v>
      </c>
    </row>
    <row r="590" spans="1:11" x14ac:dyDescent="0.3">
      <c r="A590" s="225">
        <v>516</v>
      </c>
      <c r="B590" s="184" t="s">
        <v>2308</v>
      </c>
      <c r="C590" t="s">
        <v>2309</v>
      </c>
      <c r="D590" t="s">
        <v>1475</v>
      </c>
      <c r="E590" s="148">
        <v>27449</v>
      </c>
      <c r="F590">
        <v>655023532</v>
      </c>
      <c r="G590" t="s">
        <v>2306</v>
      </c>
      <c r="H590">
        <v>2006</v>
      </c>
      <c r="I590" t="s">
        <v>307</v>
      </c>
      <c r="J590" t="s">
        <v>307</v>
      </c>
      <c r="K590" t="s">
        <v>2310</v>
      </c>
    </row>
    <row r="591" spans="1:11" x14ac:dyDescent="0.3">
      <c r="A591" s="225">
        <v>517</v>
      </c>
      <c r="B591" s="184" t="s">
        <v>2311</v>
      </c>
      <c r="C591" t="s">
        <v>2312</v>
      </c>
      <c r="D591" t="s">
        <v>1062</v>
      </c>
      <c r="E591" s="148">
        <v>22152</v>
      </c>
      <c r="F591">
        <v>635864203</v>
      </c>
      <c r="G591" t="s">
        <v>2313</v>
      </c>
      <c r="H591">
        <v>2006</v>
      </c>
      <c r="I591" t="s">
        <v>721</v>
      </c>
      <c r="J591" t="s">
        <v>721</v>
      </c>
      <c r="K591" t="s">
        <v>2314</v>
      </c>
    </row>
    <row r="592" spans="1:11" x14ac:dyDescent="0.3">
      <c r="A592" s="225">
        <v>518</v>
      </c>
      <c r="B592" s="184" t="s">
        <v>2315</v>
      </c>
      <c r="C592" t="s">
        <v>2312</v>
      </c>
      <c r="D592" t="s">
        <v>2316</v>
      </c>
      <c r="E592" s="148">
        <v>20583</v>
      </c>
      <c r="F592">
        <v>671078891</v>
      </c>
      <c r="G592" t="s">
        <v>760</v>
      </c>
      <c r="H592">
        <v>2006</v>
      </c>
      <c r="I592" t="s">
        <v>307</v>
      </c>
      <c r="J592" t="s">
        <v>307</v>
      </c>
      <c r="K592" t="s">
        <v>761</v>
      </c>
    </row>
    <row r="593" spans="1:11" x14ac:dyDescent="0.3">
      <c r="A593" s="225">
        <v>519</v>
      </c>
      <c r="B593" s="184" t="s">
        <v>2317</v>
      </c>
      <c r="C593" t="s">
        <v>2318</v>
      </c>
      <c r="D593" t="s">
        <v>2319</v>
      </c>
      <c r="E593" s="148">
        <v>24910</v>
      </c>
      <c r="F593">
        <v>679935901</v>
      </c>
      <c r="G593" t="s">
        <v>2320</v>
      </c>
      <c r="H593">
        <v>2001</v>
      </c>
      <c r="I593" t="s">
        <v>307</v>
      </c>
      <c r="J593" t="s">
        <v>307</v>
      </c>
      <c r="K593" t="s">
        <v>2321</v>
      </c>
    </row>
    <row r="594" spans="1:11" x14ac:dyDescent="0.3">
      <c r="A594" s="225">
        <v>520</v>
      </c>
      <c r="B594" s="184" t="s">
        <v>2346</v>
      </c>
      <c r="C594" t="s">
        <v>2322</v>
      </c>
      <c r="D594" t="s">
        <v>2323</v>
      </c>
      <c r="E594" s="148">
        <v>22651</v>
      </c>
      <c r="F594">
        <v>650887200</v>
      </c>
      <c r="G594" t="s">
        <v>2324</v>
      </c>
      <c r="H594">
        <v>2002</v>
      </c>
      <c r="I594" t="s">
        <v>721</v>
      </c>
      <c r="J594" t="s">
        <v>721</v>
      </c>
      <c r="K594" t="s">
        <v>2325</v>
      </c>
    </row>
    <row r="595" spans="1:11" x14ac:dyDescent="0.3">
      <c r="A595" s="225">
        <v>521</v>
      </c>
      <c r="B595" s="184" t="s">
        <v>2326</v>
      </c>
      <c r="C595" t="s">
        <v>2327</v>
      </c>
      <c r="D595" t="s">
        <v>1700</v>
      </c>
      <c r="E595" s="148">
        <v>22154</v>
      </c>
      <c r="F595">
        <v>650887200</v>
      </c>
      <c r="G595" t="s">
        <v>2324</v>
      </c>
      <c r="H595">
        <v>2002</v>
      </c>
      <c r="I595" t="s">
        <v>721</v>
      </c>
      <c r="J595" t="s">
        <v>721</v>
      </c>
      <c r="K595" t="s">
        <v>2325</v>
      </c>
    </row>
    <row r="596" spans="1:11" x14ac:dyDescent="0.3">
      <c r="A596" s="225">
        <v>522</v>
      </c>
      <c r="B596" s="184" t="s">
        <v>2328</v>
      </c>
      <c r="C596" t="s">
        <v>2329</v>
      </c>
      <c r="D596" t="s">
        <v>2330</v>
      </c>
      <c r="E596" s="148">
        <v>28043</v>
      </c>
      <c r="F596">
        <v>626537962</v>
      </c>
      <c r="G596" t="s">
        <v>2331</v>
      </c>
      <c r="H596">
        <v>2696</v>
      </c>
      <c r="I596" t="s">
        <v>2332</v>
      </c>
      <c r="J596" t="s">
        <v>307</v>
      </c>
      <c r="K596" t="s">
        <v>2333</v>
      </c>
    </row>
    <row r="597" spans="1:11" x14ac:dyDescent="0.3">
      <c r="A597" s="225">
        <v>523</v>
      </c>
      <c r="B597" s="184" t="s">
        <v>2334</v>
      </c>
      <c r="C597" t="s">
        <v>2335</v>
      </c>
      <c r="D597" t="s">
        <v>2336</v>
      </c>
      <c r="E597" s="148">
        <v>26060</v>
      </c>
      <c r="F597">
        <v>626567856</v>
      </c>
      <c r="G597" t="s">
        <v>2337</v>
      </c>
      <c r="H597">
        <v>2008</v>
      </c>
      <c r="I597" t="s">
        <v>307</v>
      </c>
      <c r="J597" t="s">
        <v>307</v>
      </c>
      <c r="K597" t="s">
        <v>2026</v>
      </c>
    </row>
    <row r="598" spans="1:11" x14ac:dyDescent="0.3">
      <c r="A598" s="225">
        <v>524</v>
      </c>
      <c r="B598" s="184" t="s">
        <v>2338</v>
      </c>
      <c r="C598" t="s">
        <v>2339</v>
      </c>
      <c r="D598" t="s">
        <v>2340</v>
      </c>
      <c r="E598" s="148">
        <v>25999</v>
      </c>
      <c r="F598">
        <v>687579580</v>
      </c>
      <c r="G598" t="s">
        <v>2341</v>
      </c>
      <c r="H598">
        <v>2004</v>
      </c>
      <c r="I598" t="s">
        <v>721</v>
      </c>
      <c r="J598" t="s">
        <v>721</v>
      </c>
      <c r="K598" t="s">
        <v>2342</v>
      </c>
    </row>
    <row r="599" spans="1:11" x14ac:dyDescent="0.3">
      <c r="A599" s="225">
        <v>525</v>
      </c>
      <c r="B599" s="184" t="s">
        <v>2343</v>
      </c>
      <c r="C599" t="s">
        <v>2339</v>
      </c>
      <c r="D599" t="s">
        <v>2344</v>
      </c>
      <c r="E599" s="148">
        <v>26403</v>
      </c>
      <c r="F599">
        <v>669969326</v>
      </c>
      <c r="G599" t="s">
        <v>2341</v>
      </c>
      <c r="H599">
        <v>2004</v>
      </c>
      <c r="I599" t="s">
        <v>721</v>
      </c>
      <c r="J599" t="s">
        <v>721</v>
      </c>
      <c r="K599" t="s">
        <v>2345</v>
      </c>
    </row>
  </sheetData>
  <sheetProtection password="DE76" sheet="1" objects="1" scenarios="1"/>
  <conditionalFormatting sqref="B600:B1048576 B1:B72">
    <cfRule type="duplicateValues" dxfId="13" priority="4"/>
  </conditionalFormatting>
  <conditionalFormatting sqref="B198:B599 B73:B74">
    <cfRule type="duplicateValues" dxfId="12" priority="2"/>
  </conditionalFormatting>
  <conditionalFormatting sqref="B73:B599">
    <cfRule type="duplicateValues" dxfId="11" priority="1"/>
  </conditionalFormatting>
  <conditionalFormatting sqref="B75:B197">
    <cfRule type="duplicateValues" dxfId="10" priority="3"/>
  </conditionalFormatting>
  <dataValidations count="1">
    <dataValidation type="textLength" operator="equal" allowBlank="1" showInputMessage="1" showErrorMessage="1" errorTitle="Comprobar:" error="Introducir 9 digitos (sin puntos, sin guiones) y con el 0 delante del dni que lo necesite" sqref="B461:B491 B75:B98 B111:B172 B174:B197">
      <formula1>9</formula1>
    </dataValidation>
  </dataValidations>
  <hyperlinks>
    <hyperlink ref="K473" r:id="rId1" display="mailto:elisaaa_@hotmail.com"/>
    <hyperlink ref="K474" r:id="rId2" display="mailto:elisaaa_@hot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/>
  </sheetViews>
  <sheetFormatPr baseColWidth="10" defaultRowHeight="14.4" x14ac:dyDescent="0.3"/>
  <cols>
    <col min="2" max="2" width="19.109375" customWidth="1"/>
  </cols>
  <sheetData>
    <row r="1" spans="1:3" x14ac:dyDescent="0.3">
      <c r="A1" t="s">
        <v>554</v>
      </c>
      <c r="B1" t="s">
        <v>2006</v>
      </c>
      <c r="C1" t="s">
        <v>2007</v>
      </c>
    </row>
    <row r="2" spans="1:3" x14ac:dyDescent="0.3">
      <c r="A2" t="s">
        <v>653</v>
      </c>
      <c r="B2" t="s">
        <v>2008</v>
      </c>
      <c r="C2" t="s">
        <v>2009</v>
      </c>
    </row>
    <row r="3" spans="1:3" x14ac:dyDescent="0.3">
      <c r="A3" t="s">
        <v>655</v>
      </c>
      <c r="B3" t="s">
        <v>2010</v>
      </c>
      <c r="C3" t="s">
        <v>2011</v>
      </c>
    </row>
    <row r="4" spans="1:3" x14ac:dyDescent="0.3">
      <c r="A4" t="s">
        <v>648</v>
      </c>
      <c r="B4" t="s">
        <v>2012</v>
      </c>
      <c r="C4" t="s">
        <v>2013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90" zoomScaleNormal="90" workbookViewId="0">
      <selection activeCell="B5" sqref="B5"/>
    </sheetView>
  </sheetViews>
  <sheetFormatPr baseColWidth="10" defaultRowHeight="14.4" x14ac:dyDescent="0.3"/>
  <cols>
    <col min="1" max="1" width="11.109375" style="13" customWidth="1"/>
    <col min="2" max="2" width="12.33203125" style="13" customWidth="1"/>
    <col min="3" max="3" width="12.6640625" style="13" customWidth="1"/>
    <col min="4" max="4" width="12.33203125" style="13" customWidth="1"/>
    <col min="5" max="5" width="7" style="13" customWidth="1"/>
    <col min="6" max="6" width="13.44140625" style="13" customWidth="1"/>
    <col min="7" max="7" width="12.33203125" style="13" customWidth="1"/>
    <col min="8" max="8" width="12.44140625" style="13" customWidth="1"/>
    <col min="9" max="9" width="11.44140625" style="13" customWidth="1"/>
    <col min="10" max="16384" width="11.5546875" style="13"/>
  </cols>
  <sheetData>
    <row r="1" spans="1:10" x14ac:dyDescent="0.3">
      <c r="A1" s="212" t="s">
        <v>2015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3">
      <c r="A2" s="213" t="s">
        <v>40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3">
      <c r="A3" s="27" t="s">
        <v>26</v>
      </c>
      <c r="B3" s="27"/>
      <c r="C3" s="28" t="s">
        <v>39</v>
      </c>
    </row>
    <row r="5" spans="1:10" x14ac:dyDescent="0.3">
      <c r="A5" s="29" t="s">
        <v>24</v>
      </c>
      <c r="B5" s="14"/>
      <c r="C5" s="29" t="s">
        <v>25</v>
      </c>
      <c r="D5" s="14"/>
      <c r="F5" s="46" t="s">
        <v>27</v>
      </c>
      <c r="G5" s="48"/>
      <c r="H5" s="49"/>
      <c r="I5" s="41"/>
      <c r="J5" s="42"/>
    </row>
    <row r="6" spans="1:10" x14ac:dyDescent="0.3">
      <c r="F6" s="46" t="s">
        <v>28</v>
      </c>
      <c r="G6" s="47"/>
      <c r="H6" s="42"/>
    </row>
    <row r="7" spans="1:10" x14ac:dyDescent="0.3">
      <c r="A7" s="27" t="s">
        <v>41</v>
      </c>
      <c r="B7" s="27"/>
      <c r="C7" s="27"/>
    </row>
    <row r="8" spans="1:10" x14ac:dyDescent="0.3">
      <c r="A8" s="17" t="s">
        <v>13</v>
      </c>
      <c r="B8" s="17" t="s">
        <v>21</v>
      </c>
      <c r="C8" s="17" t="s">
        <v>22</v>
      </c>
      <c r="D8" s="17" t="s">
        <v>16</v>
      </c>
      <c r="G8" s="211" t="s">
        <v>38</v>
      </c>
      <c r="H8" s="211"/>
      <c r="I8" s="211"/>
    </row>
    <row r="9" spans="1:10" x14ac:dyDescent="0.3">
      <c r="A9" s="30" t="s">
        <v>18</v>
      </c>
      <c r="B9" s="31">
        <v>0.18</v>
      </c>
      <c r="C9" s="14"/>
      <c r="D9" s="26">
        <f>IF(C9&gt;=278,50,B9*C9)</f>
        <v>0</v>
      </c>
      <c r="G9" s="32" t="s">
        <v>37</v>
      </c>
      <c r="I9" s="32" t="s">
        <v>29</v>
      </c>
    </row>
    <row r="10" spans="1:10" x14ac:dyDescent="0.3">
      <c r="A10" s="30" t="s">
        <v>19</v>
      </c>
      <c r="B10" s="31">
        <v>12</v>
      </c>
      <c r="C10" s="14"/>
      <c r="D10" s="26">
        <f>B10*C10</f>
        <v>0</v>
      </c>
      <c r="G10" s="22" t="str">
        <f>IF(B14="Sin_Autobus",8,IF(B14="Plazas_31",21,IF(B14="Plazas_55",38,"-")))</f>
        <v>-</v>
      </c>
      <c r="H10" s="33"/>
      <c r="I10" s="22" t="str">
        <f>IF(B14="Sin_Autobus",25,IF(B14="Plazas_31",31-C16,IF(B14="Plazas_55",55-C16,"-")))</f>
        <v>-</v>
      </c>
    </row>
    <row r="11" spans="1:10" x14ac:dyDescent="0.3">
      <c r="B11" s="16" t="s">
        <v>23</v>
      </c>
      <c r="C11" s="16"/>
      <c r="D11" s="24">
        <f>SUM(D9:D10)</f>
        <v>0</v>
      </c>
    </row>
    <row r="12" spans="1:10" x14ac:dyDescent="0.3">
      <c r="G12" s="211" t="s">
        <v>30</v>
      </c>
      <c r="H12" s="211"/>
      <c r="I12" s="211"/>
      <c r="J12" s="211"/>
    </row>
    <row r="13" spans="1:10" ht="28.8" x14ac:dyDescent="0.3">
      <c r="A13" s="34" t="s">
        <v>17</v>
      </c>
      <c r="B13" s="17"/>
      <c r="C13" s="36" t="s">
        <v>218</v>
      </c>
      <c r="D13" s="35" t="s">
        <v>35</v>
      </c>
      <c r="G13" s="36" t="s">
        <v>46</v>
      </c>
      <c r="H13" s="36" t="s">
        <v>47</v>
      </c>
      <c r="I13" s="36" t="s">
        <v>211</v>
      </c>
      <c r="J13" s="36" t="s">
        <v>212</v>
      </c>
    </row>
    <row r="14" spans="1:10" x14ac:dyDescent="0.3">
      <c r="A14" s="30" t="s">
        <v>14</v>
      </c>
      <c r="B14" s="14"/>
      <c r="C14" s="111"/>
      <c r="D14" s="25">
        <f>IF(B14="Sin_Autobus",0,IF(AND(B14="Plazas_31",C14="1 a 150 Km"),286,IF(AND(B14="Plazas_31",C14="151 a 300 Km"),302.5,IF(AND(B14="Plazas_55",C14="1 a 150 Km"),302.5,IF(AND(B14="Plazas_55",C14="151 a 300 Km"),330,0)))))</f>
        <v>0</v>
      </c>
      <c r="G14" s="21" t="str">
        <f>IF(ISERROR(ROUND((D21/G10)+C15,0)),"-",ROUND((D21/G10)+C15,0))</f>
        <v>-</v>
      </c>
      <c r="H14" s="21" t="str">
        <f>IF(ISERROR(ROUND((D21/G10)+C15,0)),"-",ROUND((D21/G10)+C15,0))</f>
        <v>-</v>
      </c>
      <c r="I14" s="21" t="str">
        <f>IF(ISERROR(ROUND((D21/G10)+C15,0)+3),"-",ROUND((D21/G10)+C15,0)+3)</f>
        <v>-</v>
      </c>
      <c r="J14" s="21" t="str">
        <f>IF(ISERROR(ROUND((D21/G10)+C15,0)+H16+3),"-",ROUND((D21/G10)+C15,0)+H16+3)</f>
        <v>-</v>
      </c>
    </row>
    <row r="15" spans="1:10" x14ac:dyDescent="0.3">
      <c r="A15" s="30" t="s">
        <v>33</v>
      </c>
      <c r="B15" s="30"/>
      <c r="C15" s="15"/>
      <c r="D15" s="30"/>
      <c r="J15" s="116"/>
    </row>
    <row r="16" spans="1:10" x14ac:dyDescent="0.3">
      <c r="A16" s="30" t="s">
        <v>34</v>
      </c>
      <c r="B16" s="30"/>
      <c r="C16" s="14"/>
      <c r="D16" s="21">
        <f>C15*C16</f>
        <v>0</v>
      </c>
      <c r="F16" s="16" t="s">
        <v>32</v>
      </c>
      <c r="G16" s="37"/>
      <c r="H16" s="31">
        <v>2</v>
      </c>
    </row>
    <row r="17" spans="1:10" customFormat="1" x14ac:dyDescent="0.3">
      <c r="A17" s="55" t="s">
        <v>207</v>
      </c>
      <c r="B17" s="10"/>
      <c r="C17" s="10"/>
      <c r="D17" s="103">
        <f>IF(OR(B14="Plazas_55",B14="Plazas_31"),C15,0)</f>
        <v>0</v>
      </c>
    </row>
    <row r="18" spans="1:10" x14ac:dyDescent="0.3">
      <c r="A18" s="55" t="s">
        <v>208</v>
      </c>
      <c r="B18" s="30"/>
      <c r="C18" s="30"/>
      <c r="D18" s="50">
        <v>0</v>
      </c>
      <c r="F18" s="16" t="s">
        <v>50</v>
      </c>
      <c r="G18" s="40"/>
      <c r="H18" s="41"/>
      <c r="I18" s="41"/>
      <c r="J18" s="42"/>
    </row>
    <row r="19" spans="1:10" x14ac:dyDescent="0.3">
      <c r="B19" s="102" t="s">
        <v>31</v>
      </c>
      <c r="C19" s="102"/>
      <c r="D19" s="23">
        <f>SUM(D14:D18)</f>
        <v>0</v>
      </c>
      <c r="F19" s="16" t="s">
        <v>49</v>
      </c>
      <c r="G19" s="40"/>
      <c r="H19" s="41"/>
      <c r="I19" s="41"/>
      <c r="J19" s="42"/>
    </row>
    <row r="20" spans="1:10" x14ac:dyDescent="0.3">
      <c r="F20" s="16" t="s">
        <v>48</v>
      </c>
      <c r="G20" s="169"/>
      <c r="H20" s="41"/>
      <c r="I20" s="41"/>
      <c r="J20" s="42"/>
    </row>
    <row r="21" spans="1:10" x14ac:dyDescent="0.3">
      <c r="B21" s="16" t="s">
        <v>36</v>
      </c>
      <c r="C21" s="16"/>
      <c r="D21" s="24">
        <f>D11+D19</f>
        <v>0</v>
      </c>
      <c r="F21" s="16" t="s">
        <v>221</v>
      </c>
      <c r="G21" s="40"/>
      <c r="H21" s="41"/>
      <c r="I21" s="41"/>
      <c r="J21" s="42"/>
    </row>
    <row r="23" spans="1:10" x14ac:dyDescent="0.3">
      <c r="A23" s="38" t="s">
        <v>51</v>
      </c>
      <c r="B23" s="39"/>
      <c r="C23" s="43"/>
      <c r="D23" s="44"/>
      <c r="E23" s="44"/>
      <c r="F23" s="44"/>
      <c r="G23" s="44"/>
      <c r="H23" s="44"/>
      <c r="I23" s="44"/>
      <c r="J23" s="45"/>
    </row>
  </sheetData>
  <sheetProtection password="DE76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70" zoomScaleNormal="70" workbookViewId="0">
      <selection activeCell="B2" sqref="B2"/>
    </sheetView>
  </sheetViews>
  <sheetFormatPr baseColWidth="10" defaultRowHeight="14.4" x14ac:dyDescent="0.3"/>
  <cols>
    <col min="1" max="1" width="11.5546875" style="13"/>
    <col min="2" max="2" width="72.6640625" style="13" customWidth="1"/>
    <col min="3" max="16384" width="11.5546875" style="13"/>
  </cols>
  <sheetData>
    <row r="1" spans="1:8" x14ac:dyDescent="0.3">
      <c r="A1" s="17" t="s">
        <v>20</v>
      </c>
      <c r="B1" s="16" t="s">
        <v>42</v>
      </c>
      <c r="C1" s="19"/>
      <c r="D1" s="19"/>
      <c r="E1" s="12"/>
      <c r="F1" s="12"/>
      <c r="G1" s="12"/>
      <c r="H1" s="12"/>
    </row>
    <row r="2" spans="1:8" x14ac:dyDescent="0.3">
      <c r="A2" s="18">
        <v>1</v>
      </c>
      <c r="B2" s="14"/>
      <c r="C2" s="19"/>
      <c r="D2" s="19"/>
      <c r="E2" s="12"/>
      <c r="F2" s="12"/>
      <c r="G2" s="12"/>
      <c r="H2" s="12"/>
    </row>
    <row r="3" spans="1:8" ht="15" thickBot="1" x14ac:dyDescent="0.35">
      <c r="A3" s="18">
        <v>2</v>
      </c>
      <c r="B3" s="14"/>
      <c r="C3" s="19"/>
      <c r="D3" s="19"/>
      <c r="E3" s="12"/>
      <c r="F3" s="12"/>
      <c r="G3" s="12"/>
      <c r="H3" s="12"/>
    </row>
    <row r="4" spans="1:8" ht="15" thickBot="1" x14ac:dyDescent="0.35">
      <c r="A4" s="20"/>
      <c r="B4" s="20"/>
      <c r="C4" s="19"/>
      <c r="D4" s="117" t="s">
        <v>56</v>
      </c>
      <c r="E4" s="12"/>
      <c r="F4" s="12"/>
      <c r="G4" s="12"/>
      <c r="H4" s="12"/>
    </row>
    <row r="5" spans="1:8" ht="15" thickBot="1" x14ac:dyDescent="0.35">
      <c r="A5" s="115" t="s">
        <v>220</v>
      </c>
      <c r="B5" s="121"/>
      <c r="C5" s="20"/>
      <c r="D5" s="122">
        <f>Proyecto_Actividad!D11</f>
        <v>0</v>
      </c>
    </row>
    <row r="6" spans="1:8" x14ac:dyDescent="0.3">
      <c r="A6" s="20"/>
      <c r="B6" s="20" t="s">
        <v>222</v>
      </c>
      <c r="C6" s="20"/>
      <c r="D6" s="20"/>
    </row>
  </sheetData>
  <sheetProtection password="DE76" sheet="1" objects="1" scenarios="1" selectLockedCells="1"/>
  <dataValidations count="1">
    <dataValidation type="list" allowBlank="1" showInputMessage="1" showErrorMessage="1" sqref="B2">
      <formula1>Organizadores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0"/>
  <sheetViews>
    <sheetView zoomScale="60" zoomScaleNormal="60" workbookViewId="0">
      <selection activeCell="B5" sqref="B5"/>
    </sheetView>
  </sheetViews>
  <sheetFormatPr baseColWidth="10" defaultRowHeight="14.4" x14ac:dyDescent="0.3"/>
  <cols>
    <col min="1" max="1" width="6.21875" style="13" customWidth="1"/>
    <col min="2" max="3" width="13" style="13" customWidth="1"/>
    <col min="4" max="4" width="27.5546875" style="13" customWidth="1"/>
    <col min="5" max="5" width="18.44140625" style="13" customWidth="1"/>
    <col min="6" max="6" width="12.33203125" style="13" customWidth="1"/>
    <col min="7" max="7" width="12.77734375" style="13" customWidth="1"/>
    <col min="8" max="8" width="21.21875" style="13" customWidth="1"/>
    <col min="9" max="9" width="11.88671875" style="13" customWidth="1"/>
    <col min="10" max="10" width="2.77734375" style="13" hidden="1" customWidth="1"/>
    <col min="11" max="11" width="10.33203125" style="13" customWidth="1"/>
    <col min="12" max="12" width="9.77734375" style="13" customWidth="1"/>
    <col min="13" max="13" width="12.44140625" style="13" customWidth="1"/>
    <col min="14" max="14" width="29.6640625" style="13" customWidth="1"/>
    <col min="15" max="15" width="11.33203125" style="13" customWidth="1"/>
    <col min="16" max="16" width="19.109375" style="13" customWidth="1"/>
    <col min="17" max="17" width="17.6640625" style="13" customWidth="1"/>
    <col min="18" max="18" width="29.6640625" style="13" customWidth="1"/>
    <col min="19" max="19" width="43.109375" style="13" customWidth="1"/>
    <col min="20" max="16384" width="11.5546875" style="13"/>
  </cols>
  <sheetData>
    <row r="1" spans="1:19" x14ac:dyDescent="0.3">
      <c r="A1" s="212" t="s">
        <v>52</v>
      </c>
      <c r="B1" s="212"/>
      <c r="C1" s="212"/>
      <c r="D1" s="212"/>
      <c r="E1" s="212"/>
      <c r="F1" s="212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3">
      <c r="A2" s="214">
        <f>Proyecto_Actividad!G5</f>
        <v>0</v>
      </c>
      <c r="B2" s="214"/>
      <c r="C2" s="214"/>
      <c r="D2" s="214"/>
      <c r="E2" s="214"/>
      <c r="F2" s="214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4" spans="1:19" ht="25.95" customHeight="1" x14ac:dyDescent="0.3">
      <c r="A4" s="187" t="s">
        <v>53</v>
      </c>
      <c r="B4" s="188" t="s">
        <v>285</v>
      </c>
      <c r="C4" s="188" t="s">
        <v>2014</v>
      </c>
      <c r="D4" s="187" t="s">
        <v>90</v>
      </c>
      <c r="E4" s="187" t="s">
        <v>219</v>
      </c>
      <c r="F4" s="189" t="s">
        <v>83</v>
      </c>
      <c r="G4" s="187" t="s">
        <v>203</v>
      </c>
      <c r="H4" s="187" t="s">
        <v>54</v>
      </c>
      <c r="I4" s="187" t="s">
        <v>55</v>
      </c>
      <c r="J4" s="187" t="s">
        <v>2005</v>
      </c>
      <c r="K4" s="188" t="s">
        <v>2003</v>
      </c>
      <c r="L4" s="187" t="s">
        <v>56</v>
      </c>
      <c r="M4" s="187" t="s">
        <v>57</v>
      </c>
      <c r="N4" s="187" t="s">
        <v>82</v>
      </c>
      <c r="O4" s="188" t="s">
        <v>204</v>
      </c>
      <c r="P4" s="188" t="s">
        <v>205</v>
      </c>
      <c r="Q4" s="188" t="s">
        <v>286</v>
      </c>
      <c r="R4" s="187" t="s">
        <v>86</v>
      </c>
      <c r="S4" s="187" t="s">
        <v>841</v>
      </c>
    </row>
    <row r="5" spans="1:19" x14ac:dyDescent="0.3">
      <c r="A5" s="13">
        <v>1</v>
      </c>
      <c r="B5" s="127"/>
      <c r="C5" s="206" t="str">
        <f>IF(B5="","-",IF(ISERROR(B5=VLOOKUP(B5,No_Admitidos!A$1:A$10,1,0)),"Admitido","NO ADMITIDO"))</f>
        <v>-</v>
      </c>
      <c r="D5" s="154" t="str">
        <f>IF(B5="","-",IF(ISERROR(B5=VLOOKUP(B5,ListadoParticipantes!B$3:B$599,1,0)),"NUEVO INTRODUCIR DATOS",VLOOKUP(B5,ListadoParticipantes!B$3:K$599,2,0)))</f>
        <v>-</v>
      </c>
      <c r="E5" s="154" t="str">
        <f>IF(B5="","-",IF(ISERROR(B5=VLOOKUP(B5,ListadoParticipantes!B$3:B$599,1,0)),"DATOS",VLOOKUP(B5,ListadoParticipantes!B$3:K$599,3,0)))</f>
        <v>-</v>
      </c>
      <c r="F5" s="155" t="str">
        <f>IF(B5="","-",IF(ISERROR(B5=VLOOKUP(B5,ListadoParticipantes!B$3:B$599,1,0)),"DATOS",VLOOKUP(B5,ListadoParticipantes!B$3:K$599,4,0)))</f>
        <v>-</v>
      </c>
      <c r="G5" s="154" t="str">
        <f>IF(B5="","-",IF(ISERROR(B5=VLOOKUP(B5,ListadoParticipantes!B$3:B$599,1,0)),"DATOS",VLOOKUP(B5,ListadoParticipantes!B$3:K$599,5,0)))</f>
        <v>-</v>
      </c>
      <c r="H5" s="208" t="str">
        <f>IF(B5="","-",IF(ISERROR(B5=VLOOKUP(B5,Socios_Numero!B$2:B$74,1,0)),"SOCIO PARTICIPANTE","SOCIO NUMERO"))</f>
        <v>-</v>
      </c>
      <c r="I5" s="207"/>
      <c r="J5" s="207" t="str">
        <f>IF(AND(H5="SOCIO NUMERO",I5="SI"),Proyecto_Actividad!$G$14,IF(AND(H5="SOCIO NUMERO",I5="NO"),Proyecto_Actividad!$H$14,IF(AND(H5="SOCIO PARTICIPANTE",I5="SI"),Proyecto_Actividad!$I$14,IF(AND(H5="SOCIO PARTICIPANTE",I5="NO"),Proyecto_Actividad!$J$14,"-"))))</f>
        <v>-</v>
      </c>
      <c r="K5" s="207"/>
      <c r="L5" s="209" t="str">
        <f>IF(K5="SI",Proyecto_Actividad!$G$14,J5)</f>
        <v>-</v>
      </c>
      <c r="M5" s="207"/>
      <c r="N5" s="154" t="str">
        <f>IF(B5="","-",IF(ISERROR(B5=VLOOKUP(B5,ListadoParticipantes!B$3:B$599,1,0)),"DATOS",VLOOKUP(B5,ListadoParticipantes!B$3:K$599,6,0)))</f>
        <v>-</v>
      </c>
      <c r="O5" s="156" t="str">
        <f>IF(B5="","-",IF(ISERROR(B5=VLOOKUP(B5,ListadoParticipantes!B$3:B$599,1,0)),"DATOS",VLOOKUP(B5,ListadoParticipantes!B$3:K$599,7,0)))</f>
        <v>-</v>
      </c>
      <c r="P5" s="154" t="str">
        <f>IF(B5="","-",IF(ISERROR(B5=VLOOKUP(B5,ListadoParticipantes!B$3:B$599,1,0)),"DATOS",VLOOKUP(B5,ListadoParticipantes!B$3:K$599,8,0)))</f>
        <v>-</v>
      </c>
      <c r="Q5" s="154" t="str">
        <f>IF(B5="","-",IF(ISERROR(B5=VLOOKUP(B5,ListadoParticipantes!B$3:B$599,1,0)),"DATOS",VLOOKUP(B5,ListadoParticipantes!B$3:K$599,9,0)))</f>
        <v>-</v>
      </c>
      <c r="R5" s="154" t="str">
        <f>IF(B5="","-",IF(ISERROR(B5=VLOOKUP(B5,ListadoParticipantes!B$3:B$599,1,0)),"DATOS",VLOOKUP(B5,ListadoParticipantes!B$3:K$599,10,0)))</f>
        <v>-</v>
      </c>
      <c r="S5" s="205"/>
    </row>
    <row r="6" spans="1:19" x14ac:dyDescent="0.3">
      <c r="A6" s="13">
        <v>2</v>
      </c>
      <c r="B6" s="127"/>
      <c r="C6" s="206" t="str">
        <f>IF(B6="","-",IF(ISERROR(B6=VLOOKUP(B6,No_Admitidos!A$1:A$10,1,0)),"Admitido","NO ADMITIDO"))</f>
        <v>-</v>
      </c>
      <c r="D6" s="154" t="str">
        <f>IF(B6="","-",IF(ISERROR(B6=VLOOKUP(B6,ListadoParticipantes!B$3:B$599,1,0)),"NUEVO INTRODUCIR DATOS",VLOOKUP(B6,ListadoParticipantes!B$3:K$599,2,0)))</f>
        <v>-</v>
      </c>
      <c r="E6" s="154" t="str">
        <f>IF(B6="","-",IF(ISERROR(B6=VLOOKUP(B6,ListadoParticipantes!B$3:B$599,1,0)),"DATOS",VLOOKUP(B6,ListadoParticipantes!B$3:K$599,3,0)))</f>
        <v>-</v>
      </c>
      <c r="F6" s="155" t="str">
        <f>IF(B6="","-",IF(ISERROR(B6=VLOOKUP(B6,ListadoParticipantes!B$3:B$599,1,0)),"DATOS",VLOOKUP(B6,ListadoParticipantes!B$3:K$599,4,0)))</f>
        <v>-</v>
      </c>
      <c r="G6" s="154" t="str">
        <f>IF(B6="","-",IF(ISERROR(B6=VLOOKUP(B6,ListadoParticipantes!B$3:B$599,1,0)),"DATOS",VLOOKUP(B6,ListadoParticipantes!B$3:K$599,5,0)))</f>
        <v>-</v>
      </c>
      <c r="H6" s="208" t="str">
        <f>IF(B6="","-",IF(ISERROR(B6=VLOOKUP(B6,Socios_Numero!B$2:B$74,1,0)),"SOCIO PARTICIPANTE","SOCIO NUMERO"))</f>
        <v>-</v>
      </c>
      <c r="I6" s="207"/>
      <c r="J6" s="207" t="str">
        <f>IF(AND(H6="SOCIO NUMERO",I6="SI"),Proyecto_Actividad!$G$14,IF(AND(H6="SOCIO NUMERO",I6="NO"),Proyecto_Actividad!$H$14,IF(AND(H6="SOCIO PARTICIPANTE",I6="SI"),Proyecto_Actividad!$I$14,IF(AND(H6="SOCIO PARTICIPANTE",I6="NO"),Proyecto_Actividad!$J$14,"-"))))</f>
        <v>-</v>
      </c>
      <c r="K6" s="207"/>
      <c r="L6" s="209" t="str">
        <f>IF(K6="SI",Proyecto_Actividad!$G$14,J6)</f>
        <v>-</v>
      </c>
      <c r="M6" s="207"/>
      <c r="N6" s="154" t="str">
        <f>IF(B6="","-",IF(ISERROR(B6=VLOOKUP(B6,ListadoParticipantes!B$3:B$599,1,0)),"DATOS",VLOOKUP(B6,ListadoParticipantes!B$3:K$599,6,0)))</f>
        <v>-</v>
      </c>
      <c r="O6" s="156" t="str">
        <f>IF(B6="","-",IF(ISERROR(B6=VLOOKUP(B6,ListadoParticipantes!B$3:B$599,1,0)),"DATOS",VLOOKUP(B6,ListadoParticipantes!B$3:K$599,7,0)))</f>
        <v>-</v>
      </c>
      <c r="P6" s="154" t="str">
        <f>IF(B6="","-",IF(ISERROR(B6=VLOOKUP(B6,ListadoParticipantes!B$3:B$599,1,0)),"DATOS",VLOOKUP(B6,ListadoParticipantes!B$3:K$599,8,0)))</f>
        <v>-</v>
      </c>
      <c r="Q6" s="154" t="str">
        <f>IF(B6="","-",IF(ISERROR(B6=VLOOKUP(B6,ListadoParticipantes!B$3:B$599,1,0)),"DATOS",VLOOKUP(B6,ListadoParticipantes!B$3:K$599,9,0)))</f>
        <v>-</v>
      </c>
      <c r="R6" s="154" t="str">
        <f>IF(B6="","-",IF(ISERROR(B6=VLOOKUP(B6,ListadoParticipantes!B$3:B$599,1,0)),"DATOS",VLOOKUP(B6,ListadoParticipantes!B$3:K$599,10,0)))</f>
        <v>-</v>
      </c>
      <c r="S6" s="205"/>
    </row>
    <row r="7" spans="1:19" x14ac:dyDescent="0.3">
      <c r="A7" s="13">
        <v>3</v>
      </c>
      <c r="B7" s="177"/>
      <c r="C7" s="206" t="str">
        <f>IF(B7="","-",IF(ISERROR(B7=VLOOKUP(B7,No_Admitidos!A$1:A$10,1,0)),"Admitido","NO ADMITIDO"))</f>
        <v>-</v>
      </c>
      <c r="D7" s="154" t="str">
        <f>IF(B7="","-",IF(ISERROR(B7=VLOOKUP(B7,ListadoParticipantes!B$3:B$599,1,0)),"NUEVO INTRODUCIR DATOS",VLOOKUP(B7,ListadoParticipantes!B$3:K$599,2,0)))</f>
        <v>-</v>
      </c>
      <c r="E7" s="154" t="str">
        <f>IF(B7="","-",IF(ISERROR(B7=VLOOKUP(B7,ListadoParticipantes!B$3:B$599,1,0)),"DATOS",VLOOKUP(B7,ListadoParticipantes!B$3:K$599,3,0)))</f>
        <v>-</v>
      </c>
      <c r="F7" s="155" t="str">
        <f>IF(B7="","-",IF(ISERROR(B7=VLOOKUP(B7,ListadoParticipantes!B$3:B$599,1,0)),"DATOS",VLOOKUP(B7,ListadoParticipantes!B$3:K$599,4,0)))</f>
        <v>-</v>
      </c>
      <c r="G7" s="154" t="str">
        <f>IF(B7="","-",IF(ISERROR(B7=VLOOKUP(B7,ListadoParticipantes!B$3:B$599,1,0)),"DATOS",VLOOKUP(B7,ListadoParticipantes!B$3:K$599,5,0)))</f>
        <v>-</v>
      </c>
      <c r="H7" s="208" t="str">
        <f>IF(B7="","-",IF(ISERROR(B7=VLOOKUP(B7,Socios_Numero!B$2:B$74,1,0)),"SOCIO PARTICIPANTE","SOCIO NUMERO"))</f>
        <v>-</v>
      </c>
      <c r="I7" s="207"/>
      <c r="J7" s="207" t="str">
        <f>IF(AND(H7="SOCIO NUMERO",I7="SI"),Proyecto_Actividad!$G$14,IF(AND(H7="SOCIO NUMERO",I7="NO"),Proyecto_Actividad!$H$14,IF(AND(H7="SOCIO PARTICIPANTE",I7="SI"),Proyecto_Actividad!$I$14,IF(AND(H7="SOCIO PARTICIPANTE",I7="NO"),Proyecto_Actividad!$J$14,"-"))))</f>
        <v>-</v>
      </c>
      <c r="K7" s="207"/>
      <c r="L7" s="209" t="str">
        <f>IF(K7="SI",Proyecto_Actividad!$G$14,J7)</f>
        <v>-</v>
      </c>
      <c r="M7" s="207"/>
      <c r="N7" s="154" t="str">
        <f>IF(B7="","-",IF(ISERROR(B7=VLOOKUP(B7,ListadoParticipantes!B$3:B$599,1,0)),"DATOS",VLOOKUP(B7,ListadoParticipantes!B$3:K$599,6,0)))</f>
        <v>-</v>
      </c>
      <c r="O7" s="156" t="str">
        <f>IF(B7="","-",IF(ISERROR(B7=VLOOKUP(B7,ListadoParticipantes!B$3:B$599,1,0)),"DATOS",VLOOKUP(B7,ListadoParticipantes!B$3:K$599,7,0)))</f>
        <v>-</v>
      </c>
      <c r="P7" s="154" t="str">
        <f>IF(B7="","-",IF(ISERROR(B7=VLOOKUP(B7,ListadoParticipantes!B$3:B$599,1,0)),"DATOS",VLOOKUP(B7,ListadoParticipantes!B$3:K$599,8,0)))</f>
        <v>-</v>
      </c>
      <c r="Q7" s="154" t="str">
        <f>IF(B7="","-",IF(ISERROR(B7=VLOOKUP(B7,ListadoParticipantes!B$3:B$599,1,0)),"DATOS",VLOOKUP(B7,ListadoParticipantes!B$3:K$599,9,0)))</f>
        <v>-</v>
      </c>
      <c r="R7" s="154" t="str">
        <f>IF(B7="","-",IF(ISERROR(B7=VLOOKUP(B7,ListadoParticipantes!B$3:B$599,1,0)),"DATOS",VLOOKUP(B7,ListadoParticipantes!B$3:K$599,10,0)))</f>
        <v>-</v>
      </c>
      <c r="S7" s="205"/>
    </row>
    <row r="8" spans="1:19" x14ac:dyDescent="0.3">
      <c r="A8" s="13">
        <v>4</v>
      </c>
      <c r="B8" s="177"/>
      <c r="C8" s="206" t="str">
        <f>IF(B8="","-",IF(ISERROR(B8=VLOOKUP(B8,No_Admitidos!A$1:A$10,1,0)),"Admitido","NO ADMITIDO"))</f>
        <v>-</v>
      </c>
      <c r="D8" s="154" t="str">
        <f>IF(B8="","-",IF(ISERROR(B8=VLOOKUP(B8,ListadoParticipantes!B$3:B$599,1,0)),"NUEVO INTRODUCIR DATOS",VLOOKUP(B8,ListadoParticipantes!B$3:K$599,2,0)))</f>
        <v>-</v>
      </c>
      <c r="E8" s="154" t="str">
        <f>IF(B8="","-",IF(ISERROR(B8=VLOOKUP(B8,ListadoParticipantes!B$3:B$599,1,0)),"DATOS",VLOOKUP(B8,ListadoParticipantes!B$3:K$599,3,0)))</f>
        <v>-</v>
      </c>
      <c r="F8" s="155" t="str">
        <f>IF(B8="","-",IF(ISERROR(B8=VLOOKUP(B8,ListadoParticipantes!B$3:B$599,1,0)),"DATOS",VLOOKUP(B8,ListadoParticipantes!B$3:K$599,4,0)))</f>
        <v>-</v>
      </c>
      <c r="G8" s="154" t="str">
        <f>IF(B8="","-",IF(ISERROR(B8=VLOOKUP(B8,ListadoParticipantes!B$3:B$599,1,0)),"DATOS",VLOOKUP(B8,ListadoParticipantes!B$3:K$599,5,0)))</f>
        <v>-</v>
      </c>
      <c r="H8" s="208" t="str">
        <f>IF(B8="","-",IF(ISERROR(B8=VLOOKUP(B8,Socios_Numero!B$2:B$74,1,0)),"SOCIO PARTICIPANTE","SOCIO NUMERO"))</f>
        <v>-</v>
      </c>
      <c r="I8" s="207"/>
      <c r="J8" s="207" t="str">
        <f>IF(AND(H8="SOCIO NUMERO",I8="SI"),Proyecto_Actividad!$G$14,IF(AND(H8="SOCIO NUMERO",I8="NO"),Proyecto_Actividad!$H$14,IF(AND(H8="SOCIO PARTICIPANTE",I8="SI"),Proyecto_Actividad!$I$14,IF(AND(H8="SOCIO PARTICIPANTE",I8="NO"),Proyecto_Actividad!$J$14,"-"))))</f>
        <v>-</v>
      </c>
      <c r="K8" s="207"/>
      <c r="L8" s="209" t="str">
        <f>IF(K8="SI",Proyecto_Actividad!$G$14,J8)</f>
        <v>-</v>
      </c>
      <c r="M8" s="207"/>
      <c r="N8" s="154" t="str">
        <f>IF(B8="","-",IF(ISERROR(B8=VLOOKUP(B8,ListadoParticipantes!B$3:B$599,1,0)),"DATOS",VLOOKUP(B8,ListadoParticipantes!B$3:K$599,6,0)))</f>
        <v>-</v>
      </c>
      <c r="O8" s="156" t="str">
        <f>IF(B8="","-",IF(ISERROR(B8=VLOOKUP(B8,ListadoParticipantes!B$3:B$599,1,0)),"DATOS",VLOOKUP(B8,ListadoParticipantes!B$3:K$599,7,0)))</f>
        <v>-</v>
      </c>
      <c r="P8" s="154" t="str">
        <f>IF(B8="","-",IF(ISERROR(B8=VLOOKUP(B8,ListadoParticipantes!B$3:B$599,1,0)),"DATOS",VLOOKUP(B8,ListadoParticipantes!B$3:K$599,8,0)))</f>
        <v>-</v>
      </c>
      <c r="Q8" s="154" t="str">
        <f>IF(B8="","-",IF(ISERROR(B8=VLOOKUP(B8,ListadoParticipantes!B$3:B$599,1,0)),"DATOS",VLOOKUP(B8,ListadoParticipantes!B$3:K$599,9,0)))</f>
        <v>-</v>
      </c>
      <c r="R8" s="154" t="str">
        <f>IF(B8="","-",IF(ISERROR(B8=VLOOKUP(B8,ListadoParticipantes!B$3:B$599,1,0)),"DATOS",VLOOKUP(B8,ListadoParticipantes!B$3:K$599,10,0)))</f>
        <v>-</v>
      </c>
      <c r="S8" s="205"/>
    </row>
    <row r="9" spans="1:19" x14ac:dyDescent="0.3">
      <c r="A9" s="13">
        <v>5</v>
      </c>
      <c r="B9" s="177"/>
      <c r="C9" s="206" t="str">
        <f>IF(B9="","-",IF(ISERROR(B9=VLOOKUP(B9,No_Admitidos!A$1:A$10,1,0)),"Admitido","NO ADMITIDO"))</f>
        <v>-</v>
      </c>
      <c r="D9" s="154" t="str">
        <f>IF(B9="","-",IF(ISERROR(B9=VLOOKUP(B9,ListadoParticipantes!B$3:B$599,1,0)),"NUEVO INTRODUCIR DATOS",VLOOKUP(B9,ListadoParticipantes!B$3:K$599,2,0)))</f>
        <v>-</v>
      </c>
      <c r="E9" s="154" t="str">
        <f>IF(B9="","-",IF(ISERROR(B9=VLOOKUP(B9,ListadoParticipantes!B$3:B$599,1,0)),"DATOS",VLOOKUP(B9,ListadoParticipantes!B$3:K$599,3,0)))</f>
        <v>-</v>
      </c>
      <c r="F9" s="155" t="str">
        <f>IF(B9="","-",IF(ISERROR(B9=VLOOKUP(B9,ListadoParticipantes!B$3:B$599,1,0)),"DATOS",VLOOKUP(B9,ListadoParticipantes!B$3:K$599,4,0)))</f>
        <v>-</v>
      </c>
      <c r="G9" s="154" t="str">
        <f>IF(B9="","-",IF(ISERROR(B9=VLOOKUP(B9,ListadoParticipantes!B$3:B$599,1,0)),"DATOS",VLOOKUP(B9,ListadoParticipantes!B$3:K$599,5,0)))</f>
        <v>-</v>
      </c>
      <c r="H9" s="208" t="str">
        <f>IF(B9="","-",IF(ISERROR(B9=VLOOKUP(B9,Socios_Numero!B$2:B$74,1,0)),"SOCIO PARTICIPANTE","SOCIO NUMERO"))</f>
        <v>-</v>
      </c>
      <c r="I9" s="207"/>
      <c r="J9" s="207" t="str">
        <f>IF(AND(H9="SOCIO NUMERO",I9="SI"),Proyecto_Actividad!$G$14,IF(AND(H9="SOCIO NUMERO",I9="NO"),Proyecto_Actividad!$H$14,IF(AND(H9="SOCIO PARTICIPANTE",I9="SI"),Proyecto_Actividad!$I$14,IF(AND(H9="SOCIO PARTICIPANTE",I9="NO"),Proyecto_Actividad!$J$14,"-"))))</f>
        <v>-</v>
      </c>
      <c r="K9" s="207"/>
      <c r="L9" s="209" t="str">
        <f>IF(K9="SI",Proyecto_Actividad!$G$14,J9)</f>
        <v>-</v>
      </c>
      <c r="M9" s="207"/>
      <c r="N9" s="154" t="str">
        <f>IF(B9="","-",IF(ISERROR(B9=VLOOKUP(B9,ListadoParticipantes!B$3:B$599,1,0)),"DATOS",VLOOKUP(B9,ListadoParticipantes!B$3:K$599,6,0)))</f>
        <v>-</v>
      </c>
      <c r="O9" s="156" t="str">
        <f>IF(B9="","-",IF(ISERROR(B9=VLOOKUP(B9,ListadoParticipantes!B$3:B$599,1,0)),"DATOS",VLOOKUP(B9,ListadoParticipantes!B$3:K$599,7,0)))</f>
        <v>-</v>
      </c>
      <c r="P9" s="154" t="str">
        <f>IF(B9="","-",IF(ISERROR(B9=VLOOKUP(B9,ListadoParticipantes!B$3:B$599,1,0)),"DATOS",VLOOKUP(B9,ListadoParticipantes!B$3:K$599,8,0)))</f>
        <v>-</v>
      </c>
      <c r="Q9" s="154" t="str">
        <f>IF(B9="","-",IF(ISERROR(B9=VLOOKUP(B9,ListadoParticipantes!B$3:B$599,1,0)),"DATOS",VLOOKUP(B9,ListadoParticipantes!B$3:K$599,9,0)))</f>
        <v>-</v>
      </c>
      <c r="R9" s="154" t="str">
        <f>IF(B9="","-",IF(ISERROR(B9=VLOOKUP(B9,ListadoParticipantes!B$3:B$599,1,0)),"DATOS",VLOOKUP(B9,ListadoParticipantes!B$3:K$599,10,0)))</f>
        <v>-</v>
      </c>
      <c r="S9" s="205"/>
    </row>
    <row r="10" spans="1:19" x14ac:dyDescent="0.3">
      <c r="A10" s="13">
        <v>6</v>
      </c>
      <c r="B10" s="177"/>
      <c r="C10" s="206" t="str">
        <f>IF(B10="","-",IF(ISERROR(B10=VLOOKUP(B10,No_Admitidos!A$1:A$10,1,0)),"Admitido","NO ADMITIDO"))</f>
        <v>-</v>
      </c>
      <c r="D10" s="154" t="str">
        <f>IF(B10="","-",IF(ISERROR(B10=VLOOKUP(B10,ListadoParticipantes!B$3:B$599,1,0)),"NUEVO INTRODUCIR DATOS",VLOOKUP(B10,ListadoParticipantes!B$3:K$599,2,0)))</f>
        <v>-</v>
      </c>
      <c r="E10" s="154" t="str">
        <f>IF(B10="","-",IF(ISERROR(B10=VLOOKUP(B10,ListadoParticipantes!B$3:B$599,1,0)),"DATOS",VLOOKUP(B10,ListadoParticipantes!B$3:K$599,3,0)))</f>
        <v>-</v>
      </c>
      <c r="F10" s="155" t="str">
        <f>IF(B10="","-",IF(ISERROR(B10=VLOOKUP(B10,ListadoParticipantes!B$3:B$599,1,0)),"DATOS",VLOOKUP(B10,ListadoParticipantes!B$3:K$599,4,0)))</f>
        <v>-</v>
      </c>
      <c r="G10" s="154" t="str">
        <f>IF(B10="","-",IF(ISERROR(B10=VLOOKUP(B10,ListadoParticipantes!B$3:B$599,1,0)),"DATOS",VLOOKUP(B10,ListadoParticipantes!B$3:K$599,5,0)))</f>
        <v>-</v>
      </c>
      <c r="H10" s="208" t="str">
        <f>IF(B10="","-",IF(ISERROR(B10=VLOOKUP(B10,Socios_Numero!B$2:B$74,1,0)),"SOCIO PARTICIPANTE","SOCIO NUMERO"))</f>
        <v>-</v>
      </c>
      <c r="I10" s="207"/>
      <c r="J10" s="207" t="str">
        <f>IF(AND(H10="SOCIO NUMERO",I10="SI"),Proyecto_Actividad!$G$14,IF(AND(H10="SOCIO NUMERO",I10="NO"),Proyecto_Actividad!$H$14,IF(AND(H10="SOCIO PARTICIPANTE",I10="SI"),Proyecto_Actividad!$I$14,IF(AND(H10="SOCIO PARTICIPANTE",I10="NO"),Proyecto_Actividad!$J$14,"-"))))</f>
        <v>-</v>
      </c>
      <c r="K10" s="207"/>
      <c r="L10" s="209" t="str">
        <f>IF(K10="SI",Proyecto_Actividad!$G$14,J10)</f>
        <v>-</v>
      </c>
      <c r="M10" s="207"/>
      <c r="N10" s="154" t="str">
        <f>IF(B10="","-",IF(ISERROR(B10=VLOOKUP(B10,ListadoParticipantes!B$3:B$599,1,0)),"DATOS",VLOOKUP(B10,ListadoParticipantes!B$3:K$599,6,0)))</f>
        <v>-</v>
      </c>
      <c r="O10" s="156" t="str">
        <f>IF(B10="","-",IF(ISERROR(B10=VLOOKUP(B10,ListadoParticipantes!B$3:B$599,1,0)),"DATOS",VLOOKUP(B10,ListadoParticipantes!B$3:K$599,7,0)))</f>
        <v>-</v>
      </c>
      <c r="P10" s="154" t="str">
        <f>IF(B10="","-",IF(ISERROR(B10=VLOOKUP(B10,ListadoParticipantes!B$3:B$599,1,0)),"DATOS",VLOOKUP(B10,ListadoParticipantes!B$3:K$599,8,0)))</f>
        <v>-</v>
      </c>
      <c r="Q10" s="154" t="str">
        <f>IF(B10="","-",IF(ISERROR(B10=VLOOKUP(B10,ListadoParticipantes!B$3:B$599,1,0)),"DATOS",VLOOKUP(B10,ListadoParticipantes!B$3:K$599,9,0)))</f>
        <v>-</v>
      </c>
      <c r="R10" s="154" t="str">
        <f>IF(B10="","-",IF(ISERROR(B10=VLOOKUP(B10,ListadoParticipantes!B$3:B$599,1,0)),"DATOS",VLOOKUP(B10,ListadoParticipantes!B$3:K$599,10,0)))</f>
        <v>-</v>
      </c>
      <c r="S10" s="205"/>
    </row>
    <row r="11" spans="1:19" x14ac:dyDescent="0.3">
      <c r="A11" s="13">
        <v>7</v>
      </c>
      <c r="B11" s="177"/>
      <c r="C11" s="206" t="str">
        <f>IF(B11="","-",IF(ISERROR(B11=VLOOKUP(B11,No_Admitidos!A$1:A$10,1,0)),"Admitido","NO ADMITIDO"))</f>
        <v>-</v>
      </c>
      <c r="D11" s="154" t="str">
        <f>IF(B11="","-",IF(ISERROR(B11=VLOOKUP(B11,ListadoParticipantes!B$3:B$599,1,0)),"NUEVO INTRODUCIR DATOS",VLOOKUP(B11,ListadoParticipantes!B$3:K$599,2,0)))</f>
        <v>-</v>
      </c>
      <c r="E11" s="154" t="str">
        <f>IF(B11="","-",IF(ISERROR(B11=VLOOKUP(B11,ListadoParticipantes!B$3:B$599,1,0)),"DATOS",VLOOKUP(B11,ListadoParticipantes!B$3:K$599,3,0)))</f>
        <v>-</v>
      </c>
      <c r="F11" s="155" t="str">
        <f>IF(B11="","-",IF(ISERROR(B11=VLOOKUP(B11,ListadoParticipantes!B$3:B$599,1,0)),"DATOS",VLOOKUP(B11,ListadoParticipantes!B$3:K$599,4,0)))</f>
        <v>-</v>
      </c>
      <c r="G11" s="154" t="str">
        <f>IF(B11="","-",IF(ISERROR(B11=VLOOKUP(B11,ListadoParticipantes!B$3:B$599,1,0)),"DATOS",VLOOKUP(B11,ListadoParticipantes!B$3:K$599,5,0)))</f>
        <v>-</v>
      </c>
      <c r="H11" s="208" t="str">
        <f>IF(B11="","-",IF(ISERROR(B11=VLOOKUP(B11,Socios_Numero!B$2:B$74,1,0)),"SOCIO PARTICIPANTE","SOCIO NUMERO"))</f>
        <v>-</v>
      </c>
      <c r="I11" s="207"/>
      <c r="J11" s="207" t="str">
        <f>IF(AND(H11="SOCIO NUMERO",I11="SI"),Proyecto_Actividad!$G$14,IF(AND(H11="SOCIO NUMERO",I11="NO"),Proyecto_Actividad!$H$14,IF(AND(H11="SOCIO PARTICIPANTE",I11="SI"),Proyecto_Actividad!$I$14,IF(AND(H11="SOCIO PARTICIPANTE",I11="NO"),Proyecto_Actividad!$J$14,"-"))))</f>
        <v>-</v>
      </c>
      <c r="K11" s="207"/>
      <c r="L11" s="209" t="str">
        <f>IF(K11="SI",Proyecto_Actividad!$G$14,J11)</f>
        <v>-</v>
      </c>
      <c r="M11" s="207"/>
      <c r="N11" s="154" t="str">
        <f>IF(B11="","-",IF(ISERROR(B11=VLOOKUP(B11,ListadoParticipantes!B$3:B$599,1,0)),"DATOS",VLOOKUP(B11,ListadoParticipantes!B$3:K$599,6,0)))</f>
        <v>-</v>
      </c>
      <c r="O11" s="156" t="str">
        <f>IF(B11="","-",IF(ISERROR(B11=VLOOKUP(B11,ListadoParticipantes!B$3:B$599,1,0)),"DATOS",VLOOKUP(B11,ListadoParticipantes!B$3:K$599,7,0)))</f>
        <v>-</v>
      </c>
      <c r="P11" s="154" t="str">
        <f>IF(B11="","-",IF(ISERROR(B11=VLOOKUP(B11,ListadoParticipantes!B$3:B$599,1,0)),"DATOS",VLOOKUP(B11,ListadoParticipantes!B$3:K$599,8,0)))</f>
        <v>-</v>
      </c>
      <c r="Q11" s="154" t="str">
        <f>IF(B11="","-",IF(ISERROR(B11=VLOOKUP(B11,ListadoParticipantes!B$3:B$599,1,0)),"DATOS",VLOOKUP(B11,ListadoParticipantes!B$3:K$599,9,0)))</f>
        <v>-</v>
      </c>
      <c r="R11" s="154" t="str">
        <f>IF(B11="","-",IF(ISERROR(B11=VLOOKUP(B11,ListadoParticipantes!B$3:B$599,1,0)),"DATOS",VLOOKUP(B11,ListadoParticipantes!B$3:K$599,10,0)))</f>
        <v>-</v>
      </c>
      <c r="S11" s="205"/>
    </row>
    <row r="12" spans="1:19" x14ac:dyDescent="0.3">
      <c r="A12" s="13">
        <v>8</v>
      </c>
      <c r="B12" s="177"/>
      <c r="C12" s="206" t="str">
        <f>IF(B12="","-",IF(ISERROR(B12=VLOOKUP(B12,No_Admitidos!A$1:A$10,1,0)),"Admitido","NO ADMITIDO"))</f>
        <v>-</v>
      </c>
      <c r="D12" s="154" t="str">
        <f>IF(B12="","-",IF(ISERROR(B12=VLOOKUP(B12,ListadoParticipantes!B$3:B$599,1,0)),"NUEVO INTRODUCIR DATOS",VLOOKUP(B12,ListadoParticipantes!B$3:K$599,2,0)))</f>
        <v>-</v>
      </c>
      <c r="E12" s="154" t="str">
        <f>IF(B12="","-",IF(ISERROR(B12=VLOOKUP(B12,ListadoParticipantes!B$3:B$599,1,0)),"DATOS",VLOOKUP(B12,ListadoParticipantes!B$3:K$599,3,0)))</f>
        <v>-</v>
      </c>
      <c r="F12" s="155" t="str">
        <f>IF(B12="","-",IF(ISERROR(B12=VLOOKUP(B12,ListadoParticipantes!B$3:B$599,1,0)),"DATOS",VLOOKUP(B12,ListadoParticipantes!B$3:K$599,4,0)))</f>
        <v>-</v>
      </c>
      <c r="G12" s="154" t="str">
        <f>IF(B12="","-",IF(ISERROR(B12=VLOOKUP(B12,ListadoParticipantes!B$3:B$599,1,0)),"DATOS",VLOOKUP(B12,ListadoParticipantes!B$3:K$599,5,0)))</f>
        <v>-</v>
      </c>
      <c r="H12" s="208" t="str">
        <f>IF(B12="","-",IF(ISERROR(B12=VLOOKUP(B12,Socios_Numero!B$2:B$74,1,0)),"SOCIO PARTICIPANTE","SOCIO NUMERO"))</f>
        <v>-</v>
      </c>
      <c r="I12" s="207"/>
      <c r="J12" s="207" t="str">
        <f>IF(AND(H12="SOCIO NUMERO",I12="SI"),Proyecto_Actividad!$G$14,IF(AND(H12="SOCIO NUMERO",I12="NO"),Proyecto_Actividad!$H$14,IF(AND(H12="SOCIO PARTICIPANTE",I12="SI"),Proyecto_Actividad!$I$14,IF(AND(H12="SOCIO PARTICIPANTE",I12="NO"),Proyecto_Actividad!$J$14,"-"))))</f>
        <v>-</v>
      </c>
      <c r="K12" s="207"/>
      <c r="L12" s="209" t="str">
        <f>IF(K12="SI",Proyecto_Actividad!$G$14,J12)</f>
        <v>-</v>
      </c>
      <c r="M12" s="207"/>
      <c r="N12" s="154" t="str">
        <f>IF(B12="","-",IF(ISERROR(B12=VLOOKUP(B12,ListadoParticipantes!B$3:B$599,1,0)),"DATOS",VLOOKUP(B12,ListadoParticipantes!B$3:K$599,6,0)))</f>
        <v>-</v>
      </c>
      <c r="O12" s="156" t="str">
        <f>IF(B12="","-",IF(ISERROR(B12=VLOOKUP(B12,ListadoParticipantes!B$3:B$599,1,0)),"DATOS",VLOOKUP(B12,ListadoParticipantes!B$3:K$599,7,0)))</f>
        <v>-</v>
      </c>
      <c r="P12" s="154" t="str">
        <f>IF(B12="","-",IF(ISERROR(B12=VLOOKUP(B12,ListadoParticipantes!B$3:B$599,1,0)),"DATOS",VLOOKUP(B12,ListadoParticipantes!B$3:K$599,8,0)))</f>
        <v>-</v>
      </c>
      <c r="Q12" s="154" t="str">
        <f>IF(B12="","-",IF(ISERROR(B12=VLOOKUP(B12,ListadoParticipantes!B$3:B$599,1,0)),"DATOS",VLOOKUP(B12,ListadoParticipantes!B$3:K$599,9,0)))</f>
        <v>-</v>
      </c>
      <c r="R12" s="154" t="str">
        <f>IF(B12="","-",IF(ISERROR(B12=VLOOKUP(B12,ListadoParticipantes!B$3:B$599,1,0)),"DATOS",VLOOKUP(B12,ListadoParticipantes!B$3:K$599,10,0)))</f>
        <v>-</v>
      </c>
      <c r="S12" s="205"/>
    </row>
    <row r="13" spans="1:19" x14ac:dyDescent="0.3">
      <c r="A13" s="13">
        <v>9</v>
      </c>
      <c r="B13" s="177"/>
      <c r="C13" s="206" t="str">
        <f>IF(B13="","-",IF(ISERROR(B13=VLOOKUP(B13,No_Admitidos!A$1:A$10,1,0)),"Admitido","NO ADMITIDO"))</f>
        <v>-</v>
      </c>
      <c r="D13" s="154" t="str">
        <f>IF(B13="","-",IF(ISERROR(B13=VLOOKUP(B13,ListadoParticipantes!B$3:B$599,1,0)),"NUEVO INTRODUCIR DATOS",VLOOKUP(B13,ListadoParticipantes!B$3:K$599,2,0)))</f>
        <v>-</v>
      </c>
      <c r="E13" s="154" t="str">
        <f>IF(B13="","-",IF(ISERROR(B13=VLOOKUP(B13,ListadoParticipantes!B$3:B$599,1,0)),"DATOS",VLOOKUP(B13,ListadoParticipantes!B$3:K$599,3,0)))</f>
        <v>-</v>
      </c>
      <c r="F13" s="155" t="str">
        <f>IF(B13="","-",IF(ISERROR(B13=VLOOKUP(B13,ListadoParticipantes!B$3:B$599,1,0)),"DATOS",VLOOKUP(B13,ListadoParticipantes!B$3:K$599,4,0)))</f>
        <v>-</v>
      </c>
      <c r="G13" s="154" t="str">
        <f>IF(B13="","-",IF(ISERROR(B13=VLOOKUP(B13,ListadoParticipantes!B$3:B$599,1,0)),"DATOS",VLOOKUP(B13,ListadoParticipantes!B$3:K$599,5,0)))</f>
        <v>-</v>
      </c>
      <c r="H13" s="208" t="str">
        <f>IF(B13="","-",IF(ISERROR(B13=VLOOKUP(B13,Socios_Numero!B$2:B$74,1,0)),"SOCIO PARTICIPANTE","SOCIO NUMERO"))</f>
        <v>-</v>
      </c>
      <c r="I13" s="207"/>
      <c r="J13" s="207" t="str">
        <f>IF(AND(H13="SOCIO NUMERO",I13="SI"),Proyecto_Actividad!$G$14,IF(AND(H13="SOCIO NUMERO",I13="NO"),Proyecto_Actividad!$H$14,IF(AND(H13="SOCIO PARTICIPANTE",I13="SI"),Proyecto_Actividad!$I$14,IF(AND(H13="SOCIO PARTICIPANTE",I13="NO"),Proyecto_Actividad!$J$14,"-"))))</f>
        <v>-</v>
      </c>
      <c r="K13" s="207"/>
      <c r="L13" s="209" t="str">
        <f>IF(K13="SI",Proyecto_Actividad!$G$14,J13)</f>
        <v>-</v>
      </c>
      <c r="M13" s="207"/>
      <c r="N13" s="154" t="str">
        <f>IF(B13="","-",IF(ISERROR(B13=VLOOKUP(B13,ListadoParticipantes!B$3:B$599,1,0)),"DATOS",VLOOKUP(B13,ListadoParticipantes!B$3:K$599,6,0)))</f>
        <v>-</v>
      </c>
      <c r="O13" s="156" t="str">
        <f>IF(B13="","-",IF(ISERROR(B13=VLOOKUP(B13,ListadoParticipantes!B$3:B$599,1,0)),"DATOS",VLOOKUP(B13,ListadoParticipantes!B$3:K$599,7,0)))</f>
        <v>-</v>
      </c>
      <c r="P13" s="154" t="str">
        <f>IF(B13="","-",IF(ISERROR(B13=VLOOKUP(B13,ListadoParticipantes!B$3:B$599,1,0)),"DATOS",VLOOKUP(B13,ListadoParticipantes!B$3:K$599,8,0)))</f>
        <v>-</v>
      </c>
      <c r="Q13" s="154" t="str">
        <f>IF(B13="","-",IF(ISERROR(B13=VLOOKUP(B13,ListadoParticipantes!B$3:B$599,1,0)),"DATOS",VLOOKUP(B13,ListadoParticipantes!B$3:K$599,9,0)))</f>
        <v>-</v>
      </c>
      <c r="R13" s="154" t="str">
        <f>IF(B13="","-",IF(ISERROR(B13=VLOOKUP(B13,ListadoParticipantes!B$3:B$599,1,0)),"DATOS",VLOOKUP(B13,ListadoParticipantes!B$3:K$599,10,0)))</f>
        <v>-</v>
      </c>
      <c r="S13" s="205"/>
    </row>
    <row r="14" spans="1:19" x14ac:dyDescent="0.3">
      <c r="A14" s="13">
        <v>10</v>
      </c>
      <c r="B14" s="177"/>
      <c r="C14" s="206" t="str">
        <f>IF(B14="","-",IF(ISERROR(B14=VLOOKUP(B14,No_Admitidos!A$1:A$10,1,0)),"Admitido","NO ADMITIDO"))</f>
        <v>-</v>
      </c>
      <c r="D14" s="154" t="str">
        <f>IF(B14="","-",IF(ISERROR(B14=VLOOKUP(B14,ListadoParticipantes!B$3:B$599,1,0)),"NUEVO INTRODUCIR DATOS",VLOOKUP(B14,ListadoParticipantes!B$3:K$599,2,0)))</f>
        <v>-</v>
      </c>
      <c r="E14" s="154" t="str">
        <f>IF(B14="","-",IF(ISERROR(B14=VLOOKUP(B14,ListadoParticipantes!B$3:B$599,1,0)),"DATOS",VLOOKUP(B14,ListadoParticipantes!B$3:K$599,3,0)))</f>
        <v>-</v>
      </c>
      <c r="F14" s="155" t="str">
        <f>IF(B14="","-",IF(ISERROR(B14=VLOOKUP(B14,ListadoParticipantes!B$3:B$599,1,0)),"DATOS",VLOOKUP(B14,ListadoParticipantes!B$3:K$599,4,0)))</f>
        <v>-</v>
      </c>
      <c r="G14" s="154" t="str">
        <f>IF(B14="","-",IF(ISERROR(B14=VLOOKUP(B14,ListadoParticipantes!B$3:B$599,1,0)),"DATOS",VLOOKUP(B14,ListadoParticipantes!B$3:K$599,5,0)))</f>
        <v>-</v>
      </c>
      <c r="H14" s="208" t="str">
        <f>IF(B14="","-",IF(ISERROR(B14=VLOOKUP(B14,Socios_Numero!B$2:B$74,1,0)),"SOCIO PARTICIPANTE","SOCIO NUMERO"))</f>
        <v>-</v>
      </c>
      <c r="I14" s="207"/>
      <c r="J14" s="207" t="str">
        <f>IF(AND(H14="SOCIO NUMERO",I14="SI"),Proyecto_Actividad!$G$14,IF(AND(H14="SOCIO NUMERO",I14="NO"),Proyecto_Actividad!$H$14,IF(AND(H14="SOCIO PARTICIPANTE",I14="SI"),Proyecto_Actividad!$I$14,IF(AND(H14="SOCIO PARTICIPANTE",I14="NO"),Proyecto_Actividad!$J$14,"-"))))</f>
        <v>-</v>
      </c>
      <c r="K14" s="207"/>
      <c r="L14" s="209" t="str">
        <f>IF(K14="SI",Proyecto_Actividad!$G$14,J14)</f>
        <v>-</v>
      </c>
      <c r="M14" s="207"/>
      <c r="N14" s="154" t="str">
        <f>IF(B14="","-",IF(ISERROR(B14=VLOOKUP(B14,ListadoParticipantes!B$3:B$599,1,0)),"DATOS",VLOOKUP(B14,ListadoParticipantes!B$3:K$599,6,0)))</f>
        <v>-</v>
      </c>
      <c r="O14" s="156" t="str">
        <f>IF(B14="","-",IF(ISERROR(B14=VLOOKUP(B14,ListadoParticipantes!B$3:B$599,1,0)),"DATOS",VLOOKUP(B14,ListadoParticipantes!B$3:K$599,7,0)))</f>
        <v>-</v>
      </c>
      <c r="P14" s="154" t="str">
        <f>IF(B14="","-",IF(ISERROR(B14=VLOOKUP(B14,ListadoParticipantes!B$3:B$599,1,0)),"DATOS",VLOOKUP(B14,ListadoParticipantes!B$3:K$599,8,0)))</f>
        <v>-</v>
      </c>
      <c r="Q14" s="154" t="str">
        <f>IF(B14="","-",IF(ISERROR(B14=VLOOKUP(B14,ListadoParticipantes!B$3:B$599,1,0)),"DATOS",VLOOKUP(B14,ListadoParticipantes!B$3:K$599,9,0)))</f>
        <v>-</v>
      </c>
      <c r="R14" s="154" t="str">
        <f>IF(B14="","-",IF(ISERROR(B14=VLOOKUP(B14,ListadoParticipantes!B$3:B$599,1,0)),"DATOS",VLOOKUP(B14,ListadoParticipantes!B$3:K$599,10,0)))</f>
        <v>-</v>
      </c>
      <c r="S14" s="205"/>
    </row>
    <row r="15" spans="1:19" x14ac:dyDescent="0.3">
      <c r="A15" s="13">
        <v>11</v>
      </c>
      <c r="B15" s="177"/>
      <c r="C15" s="206" t="str">
        <f>IF(B15="","-",IF(ISERROR(B15=VLOOKUP(B15,No_Admitidos!A$1:A$10,1,0)),"Admitido","NO ADMITIDO"))</f>
        <v>-</v>
      </c>
      <c r="D15" s="154" t="str">
        <f>IF(B15="","-",IF(ISERROR(B15=VLOOKUP(B15,ListadoParticipantes!B$3:B$599,1,0)),"NUEVO INTRODUCIR DATOS",VLOOKUP(B15,ListadoParticipantes!B$3:K$599,2,0)))</f>
        <v>-</v>
      </c>
      <c r="E15" s="154" t="str">
        <f>IF(B15="","-",IF(ISERROR(B15=VLOOKUP(B15,ListadoParticipantes!B$3:B$599,1,0)),"DATOS",VLOOKUP(B15,ListadoParticipantes!B$3:K$599,3,0)))</f>
        <v>-</v>
      </c>
      <c r="F15" s="155" t="str">
        <f>IF(B15="","-",IF(ISERROR(B15=VLOOKUP(B15,ListadoParticipantes!B$3:B$599,1,0)),"DATOS",VLOOKUP(B15,ListadoParticipantes!B$3:K$599,4,0)))</f>
        <v>-</v>
      </c>
      <c r="G15" s="154" t="str">
        <f>IF(B15="","-",IF(ISERROR(B15=VLOOKUP(B15,ListadoParticipantes!B$3:B$599,1,0)),"DATOS",VLOOKUP(B15,ListadoParticipantes!B$3:K$599,5,0)))</f>
        <v>-</v>
      </c>
      <c r="H15" s="208" t="str">
        <f>IF(B15="","-",IF(ISERROR(B15=VLOOKUP(B15,Socios_Numero!B$2:B$74,1,0)),"SOCIO PARTICIPANTE","SOCIO NUMERO"))</f>
        <v>-</v>
      </c>
      <c r="I15" s="207"/>
      <c r="J15" s="207" t="str">
        <f>IF(AND(H15="SOCIO NUMERO",I15="SI"),Proyecto_Actividad!$G$14,IF(AND(H15="SOCIO NUMERO",I15="NO"),Proyecto_Actividad!$H$14,IF(AND(H15="SOCIO PARTICIPANTE",I15="SI"),Proyecto_Actividad!$I$14,IF(AND(H15="SOCIO PARTICIPANTE",I15="NO"),Proyecto_Actividad!$J$14,"-"))))</f>
        <v>-</v>
      </c>
      <c r="K15" s="207"/>
      <c r="L15" s="209" t="str">
        <f>IF(K15="SI",Proyecto_Actividad!$G$14,J15)</f>
        <v>-</v>
      </c>
      <c r="M15" s="207"/>
      <c r="N15" s="154" t="str">
        <f>IF(B15="","-",IF(ISERROR(B15=VLOOKUP(B15,ListadoParticipantes!B$3:B$599,1,0)),"DATOS",VLOOKUP(B15,ListadoParticipantes!B$3:K$599,6,0)))</f>
        <v>-</v>
      </c>
      <c r="O15" s="156" t="str">
        <f>IF(B15="","-",IF(ISERROR(B15=VLOOKUP(B15,ListadoParticipantes!B$3:B$599,1,0)),"DATOS",VLOOKUP(B15,ListadoParticipantes!B$3:K$599,7,0)))</f>
        <v>-</v>
      </c>
      <c r="P15" s="154" t="str">
        <f>IF(B15="","-",IF(ISERROR(B15=VLOOKUP(B15,ListadoParticipantes!B$3:B$599,1,0)),"DATOS",VLOOKUP(B15,ListadoParticipantes!B$3:K$599,8,0)))</f>
        <v>-</v>
      </c>
      <c r="Q15" s="154" t="str">
        <f>IF(B15="","-",IF(ISERROR(B15=VLOOKUP(B15,ListadoParticipantes!B$3:B$599,1,0)),"DATOS",VLOOKUP(B15,ListadoParticipantes!B$3:K$599,9,0)))</f>
        <v>-</v>
      </c>
      <c r="R15" s="154" t="str">
        <f>IF(B15="","-",IF(ISERROR(B15=VLOOKUP(B15,ListadoParticipantes!B$3:B$599,1,0)),"DATOS",VLOOKUP(B15,ListadoParticipantes!B$3:K$599,10,0)))</f>
        <v>-</v>
      </c>
      <c r="S15" s="205"/>
    </row>
    <row r="16" spans="1:19" x14ac:dyDescent="0.3">
      <c r="A16" s="13">
        <v>12</v>
      </c>
      <c r="B16" s="177"/>
      <c r="C16" s="206" t="str">
        <f>IF(B16="","-",IF(ISERROR(B16=VLOOKUP(B16,No_Admitidos!A$1:A$10,1,0)),"Admitido","NO ADMITIDO"))</f>
        <v>-</v>
      </c>
      <c r="D16" s="154" t="str">
        <f>IF(B16="","-",IF(ISERROR(B16=VLOOKUP(B16,ListadoParticipantes!B$3:B$599,1,0)),"NUEVO INTRODUCIR DATOS",VLOOKUP(B16,ListadoParticipantes!B$3:K$599,2,0)))</f>
        <v>-</v>
      </c>
      <c r="E16" s="154" t="str">
        <f>IF(B16="","-",IF(ISERROR(B16=VLOOKUP(B16,ListadoParticipantes!B$3:B$599,1,0)),"DATOS",VLOOKUP(B16,ListadoParticipantes!B$3:K$599,3,0)))</f>
        <v>-</v>
      </c>
      <c r="F16" s="155" t="str">
        <f>IF(B16="","-",IF(ISERROR(B16=VLOOKUP(B16,ListadoParticipantes!B$3:B$599,1,0)),"DATOS",VLOOKUP(B16,ListadoParticipantes!B$3:K$599,4,0)))</f>
        <v>-</v>
      </c>
      <c r="G16" s="154" t="str">
        <f>IF(B16="","-",IF(ISERROR(B16=VLOOKUP(B16,ListadoParticipantes!B$3:B$599,1,0)),"DATOS",VLOOKUP(B16,ListadoParticipantes!B$3:K$599,5,0)))</f>
        <v>-</v>
      </c>
      <c r="H16" s="208" t="str">
        <f>IF(B16="","-",IF(ISERROR(B16=VLOOKUP(B16,Socios_Numero!B$2:B$74,1,0)),"SOCIO PARTICIPANTE","SOCIO NUMERO"))</f>
        <v>-</v>
      </c>
      <c r="I16" s="207"/>
      <c r="J16" s="207" t="str">
        <f>IF(AND(H16="SOCIO NUMERO",I16="SI"),Proyecto_Actividad!$G$14,IF(AND(H16="SOCIO NUMERO",I16="NO"),Proyecto_Actividad!$H$14,IF(AND(H16="SOCIO PARTICIPANTE",I16="SI"),Proyecto_Actividad!$I$14,IF(AND(H16="SOCIO PARTICIPANTE",I16="NO"),Proyecto_Actividad!$J$14,"-"))))</f>
        <v>-</v>
      </c>
      <c r="K16" s="207"/>
      <c r="L16" s="209" t="str">
        <f>IF(K16="SI",Proyecto_Actividad!$G$14,J16)</f>
        <v>-</v>
      </c>
      <c r="M16" s="207"/>
      <c r="N16" s="154" t="str">
        <f>IF(B16="","-",IF(ISERROR(B16=VLOOKUP(B16,ListadoParticipantes!B$3:B$599,1,0)),"DATOS",VLOOKUP(B16,ListadoParticipantes!B$3:K$599,6,0)))</f>
        <v>-</v>
      </c>
      <c r="O16" s="156" t="str">
        <f>IF(B16="","-",IF(ISERROR(B16=VLOOKUP(B16,ListadoParticipantes!B$3:B$599,1,0)),"DATOS",VLOOKUP(B16,ListadoParticipantes!B$3:K$599,7,0)))</f>
        <v>-</v>
      </c>
      <c r="P16" s="154" t="str">
        <f>IF(B16="","-",IF(ISERROR(B16=VLOOKUP(B16,ListadoParticipantes!B$3:B$599,1,0)),"DATOS",VLOOKUP(B16,ListadoParticipantes!B$3:K$599,8,0)))</f>
        <v>-</v>
      </c>
      <c r="Q16" s="154" t="str">
        <f>IF(B16="","-",IF(ISERROR(B16=VLOOKUP(B16,ListadoParticipantes!B$3:B$599,1,0)),"DATOS",VLOOKUP(B16,ListadoParticipantes!B$3:K$599,9,0)))</f>
        <v>-</v>
      </c>
      <c r="R16" s="154" t="str">
        <f>IF(B16="","-",IF(ISERROR(B16=VLOOKUP(B16,ListadoParticipantes!B$3:B$599,1,0)),"DATOS",VLOOKUP(B16,ListadoParticipantes!B$3:K$599,10,0)))</f>
        <v>-</v>
      </c>
      <c r="S16" s="205"/>
    </row>
    <row r="17" spans="1:19" x14ac:dyDescent="0.3">
      <c r="A17" s="13">
        <v>13</v>
      </c>
      <c r="B17" s="177"/>
      <c r="C17" s="206" t="str">
        <f>IF(B17="","-",IF(ISERROR(B17=VLOOKUP(B17,No_Admitidos!A$1:A$10,1,0)),"Admitido","NO ADMITIDO"))</f>
        <v>-</v>
      </c>
      <c r="D17" s="154" t="str">
        <f>IF(B17="","-",IF(ISERROR(B17=VLOOKUP(B17,ListadoParticipantes!B$3:B$599,1,0)),"NUEVO INTRODUCIR DATOS",VLOOKUP(B17,ListadoParticipantes!B$3:K$599,2,0)))</f>
        <v>-</v>
      </c>
      <c r="E17" s="154" t="str">
        <f>IF(B17="","-",IF(ISERROR(B17=VLOOKUP(B17,ListadoParticipantes!B$3:B$599,1,0)),"DATOS",VLOOKUP(B17,ListadoParticipantes!B$3:K$599,3,0)))</f>
        <v>-</v>
      </c>
      <c r="F17" s="155" t="str">
        <f>IF(B17="","-",IF(ISERROR(B17=VLOOKUP(B17,ListadoParticipantes!B$3:B$599,1,0)),"DATOS",VLOOKUP(B17,ListadoParticipantes!B$3:K$599,4,0)))</f>
        <v>-</v>
      </c>
      <c r="G17" s="154" t="str">
        <f>IF(B17="","-",IF(ISERROR(B17=VLOOKUP(B17,ListadoParticipantes!B$3:B$599,1,0)),"DATOS",VLOOKUP(B17,ListadoParticipantes!B$3:K$599,5,0)))</f>
        <v>-</v>
      </c>
      <c r="H17" s="208" t="str">
        <f>IF(B17="","-",IF(ISERROR(B17=VLOOKUP(B17,Socios_Numero!B$2:B$74,1,0)),"SOCIO PARTICIPANTE","SOCIO NUMERO"))</f>
        <v>-</v>
      </c>
      <c r="I17" s="207"/>
      <c r="J17" s="207" t="str">
        <f>IF(AND(H17="SOCIO NUMERO",I17="SI"),Proyecto_Actividad!$G$14,IF(AND(H17="SOCIO NUMERO",I17="NO"),Proyecto_Actividad!$H$14,IF(AND(H17="SOCIO PARTICIPANTE",I17="SI"),Proyecto_Actividad!$I$14,IF(AND(H17="SOCIO PARTICIPANTE",I17="NO"),Proyecto_Actividad!$J$14,"-"))))</f>
        <v>-</v>
      </c>
      <c r="K17" s="207"/>
      <c r="L17" s="209" t="str">
        <f>IF(K17="SI",Proyecto_Actividad!$G$14,J17)</f>
        <v>-</v>
      </c>
      <c r="M17" s="207"/>
      <c r="N17" s="154" t="str">
        <f>IF(B17="","-",IF(ISERROR(B17=VLOOKUP(B17,ListadoParticipantes!B$3:B$599,1,0)),"DATOS",VLOOKUP(B17,ListadoParticipantes!B$3:K$599,6,0)))</f>
        <v>-</v>
      </c>
      <c r="O17" s="156" t="str">
        <f>IF(B17="","-",IF(ISERROR(B17=VLOOKUP(B17,ListadoParticipantes!B$3:B$599,1,0)),"DATOS",VLOOKUP(B17,ListadoParticipantes!B$3:K$599,7,0)))</f>
        <v>-</v>
      </c>
      <c r="P17" s="154" t="str">
        <f>IF(B17="","-",IF(ISERROR(B17=VLOOKUP(B17,ListadoParticipantes!B$3:B$599,1,0)),"DATOS",VLOOKUP(B17,ListadoParticipantes!B$3:K$599,8,0)))</f>
        <v>-</v>
      </c>
      <c r="Q17" s="154" t="str">
        <f>IF(B17="","-",IF(ISERROR(B17=VLOOKUP(B17,ListadoParticipantes!B$3:B$599,1,0)),"DATOS",VLOOKUP(B17,ListadoParticipantes!B$3:K$599,9,0)))</f>
        <v>-</v>
      </c>
      <c r="R17" s="154" t="str">
        <f>IF(B17="","-",IF(ISERROR(B17=VLOOKUP(B17,ListadoParticipantes!B$3:B$599,1,0)),"DATOS",VLOOKUP(B17,ListadoParticipantes!B$3:K$599,10,0)))</f>
        <v>-</v>
      </c>
      <c r="S17" s="205"/>
    </row>
    <row r="18" spans="1:19" x14ac:dyDescent="0.3">
      <c r="A18" s="13">
        <v>14</v>
      </c>
      <c r="B18" s="177"/>
      <c r="C18" s="206" t="str">
        <f>IF(B18="","-",IF(ISERROR(B18=VLOOKUP(B18,No_Admitidos!A$1:A$10,1,0)),"Admitido","NO ADMITIDO"))</f>
        <v>-</v>
      </c>
      <c r="D18" s="154" t="str">
        <f>IF(B18="","-",IF(ISERROR(B18=VLOOKUP(B18,ListadoParticipantes!B$3:B$599,1,0)),"NUEVO INTRODUCIR DATOS",VLOOKUP(B18,ListadoParticipantes!B$3:K$599,2,0)))</f>
        <v>-</v>
      </c>
      <c r="E18" s="154" t="str">
        <f>IF(B18="","-",IF(ISERROR(B18=VLOOKUP(B18,ListadoParticipantes!B$3:B$599,1,0)),"DATOS",VLOOKUP(B18,ListadoParticipantes!B$3:K$599,3,0)))</f>
        <v>-</v>
      </c>
      <c r="F18" s="155" t="str">
        <f>IF(B18="","-",IF(ISERROR(B18=VLOOKUP(B18,ListadoParticipantes!B$3:B$599,1,0)),"DATOS",VLOOKUP(B18,ListadoParticipantes!B$3:K$599,4,0)))</f>
        <v>-</v>
      </c>
      <c r="G18" s="154" t="str">
        <f>IF(B18="","-",IF(ISERROR(B18=VLOOKUP(B18,ListadoParticipantes!B$3:B$599,1,0)),"DATOS",VLOOKUP(B18,ListadoParticipantes!B$3:K$599,5,0)))</f>
        <v>-</v>
      </c>
      <c r="H18" s="208" t="str">
        <f>IF(B18="","-",IF(ISERROR(B18=VLOOKUP(B18,Socios_Numero!B$2:B$74,1,0)),"SOCIO PARTICIPANTE","SOCIO NUMERO"))</f>
        <v>-</v>
      </c>
      <c r="I18" s="207"/>
      <c r="J18" s="207" t="str">
        <f>IF(AND(H18="SOCIO NUMERO",I18="SI"),Proyecto_Actividad!$G$14,IF(AND(H18="SOCIO NUMERO",I18="NO"),Proyecto_Actividad!$H$14,IF(AND(H18="SOCIO PARTICIPANTE",I18="SI"),Proyecto_Actividad!$I$14,IF(AND(H18="SOCIO PARTICIPANTE",I18="NO"),Proyecto_Actividad!$J$14,"-"))))</f>
        <v>-</v>
      </c>
      <c r="K18" s="207"/>
      <c r="L18" s="209" t="str">
        <f>IF(K18="SI",Proyecto_Actividad!$G$14,J18)</f>
        <v>-</v>
      </c>
      <c r="M18" s="207"/>
      <c r="N18" s="154" t="str">
        <f>IF(B18="","-",IF(ISERROR(B18=VLOOKUP(B18,ListadoParticipantes!B$3:B$599,1,0)),"DATOS",VLOOKUP(B18,ListadoParticipantes!B$3:K$599,6,0)))</f>
        <v>-</v>
      </c>
      <c r="O18" s="156" t="str">
        <f>IF(B18="","-",IF(ISERROR(B18=VLOOKUP(B18,ListadoParticipantes!B$3:B$599,1,0)),"DATOS",VLOOKUP(B18,ListadoParticipantes!B$3:K$599,7,0)))</f>
        <v>-</v>
      </c>
      <c r="P18" s="154" t="str">
        <f>IF(B18="","-",IF(ISERROR(B18=VLOOKUP(B18,ListadoParticipantes!B$3:B$599,1,0)),"DATOS",VLOOKUP(B18,ListadoParticipantes!B$3:K$599,8,0)))</f>
        <v>-</v>
      </c>
      <c r="Q18" s="154" t="str">
        <f>IF(B18="","-",IF(ISERROR(B18=VLOOKUP(B18,ListadoParticipantes!B$3:B$599,1,0)),"DATOS",VLOOKUP(B18,ListadoParticipantes!B$3:K$599,9,0)))</f>
        <v>-</v>
      </c>
      <c r="R18" s="154" t="str">
        <f>IF(B18="","-",IF(ISERROR(B18=VLOOKUP(B18,ListadoParticipantes!B$3:B$599,1,0)),"DATOS",VLOOKUP(B18,ListadoParticipantes!B$3:K$599,10,0)))</f>
        <v>-</v>
      </c>
      <c r="S18" s="205"/>
    </row>
    <row r="19" spans="1:19" x14ac:dyDescent="0.3">
      <c r="A19" s="13">
        <v>15</v>
      </c>
      <c r="B19" s="127"/>
      <c r="C19" s="206" t="str">
        <f>IF(B19="","-",IF(ISERROR(B19=VLOOKUP(B19,No_Admitidos!A$1:A$10,1,0)),"Admitido","NO ADMITIDO"))</f>
        <v>-</v>
      </c>
      <c r="D19" s="154" t="str">
        <f>IF(B19="","-",IF(ISERROR(B19=VLOOKUP(B19,ListadoParticipantes!B$3:B$599,1,0)),"NUEVO INTRODUCIR DATOS",VLOOKUP(B19,ListadoParticipantes!B$3:K$599,2,0)))</f>
        <v>-</v>
      </c>
      <c r="E19" s="154" t="str">
        <f>IF(B19="","-",IF(ISERROR(B19=VLOOKUP(B19,ListadoParticipantes!B$3:B$599,1,0)),"DATOS",VLOOKUP(B19,ListadoParticipantes!B$3:K$599,3,0)))</f>
        <v>-</v>
      </c>
      <c r="F19" s="155" t="str">
        <f>IF(B19="","-",IF(ISERROR(B19=VLOOKUP(B19,ListadoParticipantes!B$3:B$599,1,0)),"DATOS",VLOOKUP(B19,ListadoParticipantes!B$3:K$599,4,0)))</f>
        <v>-</v>
      </c>
      <c r="G19" s="154" t="str">
        <f>IF(B19="","-",IF(ISERROR(B19=VLOOKUP(B19,ListadoParticipantes!B$3:B$599,1,0)),"DATOS",VLOOKUP(B19,ListadoParticipantes!B$3:K$599,5,0)))</f>
        <v>-</v>
      </c>
      <c r="H19" s="208" t="str">
        <f>IF(B19="","-",IF(ISERROR(B19=VLOOKUP(B19,Socios_Numero!B$2:B$74,1,0)),"SOCIO PARTICIPANTE","SOCIO NUMERO"))</f>
        <v>-</v>
      </c>
      <c r="I19" s="207"/>
      <c r="J19" s="207" t="str">
        <f>IF(AND(H19="SOCIO NUMERO",I19="SI"),Proyecto_Actividad!$G$14,IF(AND(H19="SOCIO NUMERO",I19="NO"),Proyecto_Actividad!$H$14,IF(AND(H19="SOCIO PARTICIPANTE",I19="SI"),Proyecto_Actividad!$I$14,IF(AND(H19="SOCIO PARTICIPANTE",I19="NO"),Proyecto_Actividad!$J$14,"-"))))</f>
        <v>-</v>
      </c>
      <c r="K19" s="207"/>
      <c r="L19" s="209" t="str">
        <f>IF(K19="SI",Proyecto_Actividad!$G$14,J19)</f>
        <v>-</v>
      </c>
      <c r="M19" s="207"/>
      <c r="N19" s="154" t="str">
        <f>IF(B19="","-",IF(ISERROR(B19=VLOOKUP(B19,ListadoParticipantes!B$3:B$599,1,0)),"DATOS",VLOOKUP(B19,ListadoParticipantes!B$3:K$599,6,0)))</f>
        <v>-</v>
      </c>
      <c r="O19" s="156" t="str">
        <f>IF(B19="","-",IF(ISERROR(B19=VLOOKUP(B19,ListadoParticipantes!B$3:B$599,1,0)),"DATOS",VLOOKUP(B19,ListadoParticipantes!B$3:K$599,7,0)))</f>
        <v>-</v>
      </c>
      <c r="P19" s="154" t="str">
        <f>IF(B19="","-",IF(ISERROR(B19=VLOOKUP(B19,ListadoParticipantes!B$3:B$599,1,0)),"DATOS",VLOOKUP(B19,ListadoParticipantes!B$3:K$599,8,0)))</f>
        <v>-</v>
      </c>
      <c r="Q19" s="154" t="str">
        <f>IF(B19="","-",IF(ISERROR(B19=VLOOKUP(B19,ListadoParticipantes!B$3:B$599,1,0)),"DATOS",VLOOKUP(B19,ListadoParticipantes!B$3:K$599,9,0)))</f>
        <v>-</v>
      </c>
      <c r="R19" s="154" t="str">
        <f>IF(B19="","-",IF(ISERROR(B19=VLOOKUP(B19,ListadoParticipantes!B$3:B$599,1,0)),"DATOS",VLOOKUP(B19,ListadoParticipantes!B$3:K$599,10,0)))</f>
        <v>-</v>
      </c>
      <c r="S19" s="205"/>
    </row>
    <row r="20" spans="1:19" x14ac:dyDescent="0.3">
      <c r="A20" s="13">
        <v>16</v>
      </c>
      <c r="B20" s="127"/>
      <c r="C20" s="206" t="str">
        <f>IF(B20="","-",IF(ISERROR(B20=VLOOKUP(B20,No_Admitidos!A$1:A$10,1,0)),"Admitido","NO ADMITIDO"))</f>
        <v>-</v>
      </c>
      <c r="D20" s="154" t="str">
        <f>IF(B20="","-",IF(ISERROR(B20=VLOOKUP(B20,ListadoParticipantes!B$3:B$599,1,0)),"NUEVO INTRODUCIR DATOS",VLOOKUP(B20,ListadoParticipantes!B$3:K$599,2,0)))</f>
        <v>-</v>
      </c>
      <c r="E20" s="154" t="str">
        <f>IF(B20="","-",IF(ISERROR(B20=VLOOKUP(B20,ListadoParticipantes!B$3:B$599,1,0)),"DATOS",VLOOKUP(B20,ListadoParticipantes!B$3:K$599,3,0)))</f>
        <v>-</v>
      </c>
      <c r="F20" s="155" t="str">
        <f>IF(B20="","-",IF(ISERROR(B20=VLOOKUP(B20,ListadoParticipantes!B$3:B$599,1,0)),"DATOS",VLOOKUP(B20,ListadoParticipantes!B$3:K$599,4,0)))</f>
        <v>-</v>
      </c>
      <c r="G20" s="154" t="str">
        <f>IF(B20="","-",IF(ISERROR(B20=VLOOKUP(B20,ListadoParticipantes!B$3:B$599,1,0)),"DATOS",VLOOKUP(B20,ListadoParticipantes!B$3:K$599,5,0)))</f>
        <v>-</v>
      </c>
      <c r="H20" s="208" t="str">
        <f>IF(B20="","-",IF(ISERROR(B20=VLOOKUP(B20,Socios_Numero!B$2:B$74,1,0)),"SOCIO PARTICIPANTE","SOCIO NUMERO"))</f>
        <v>-</v>
      </c>
      <c r="I20" s="207"/>
      <c r="J20" s="207" t="str">
        <f>IF(AND(H20="SOCIO NUMERO",I20="SI"),Proyecto_Actividad!$G$14,IF(AND(H20="SOCIO NUMERO",I20="NO"),Proyecto_Actividad!$H$14,IF(AND(H20="SOCIO PARTICIPANTE",I20="SI"),Proyecto_Actividad!$I$14,IF(AND(H20="SOCIO PARTICIPANTE",I20="NO"),Proyecto_Actividad!$J$14,"-"))))</f>
        <v>-</v>
      </c>
      <c r="K20" s="207"/>
      <c r="L20" s="209" t="str">
        <f>IF(K20="SI",Proyecto_Actividad!$G$14,J20)</f>
        <v>-</v>
      </c>
      <c r="M20" s="207"/>
      <c r="N20" s="154" t="str">
        <f>IF(B20="","-",IF(ISERROR(B20=VLOOKUP(B20,ListadoParticipantes!B$3:B$599,1,0)),"DATOS",VLOOKUP(B20,ListadoParticipantes!B$3:K$599,6,0)))</f>
        <v>-</v>
      </c>
      <c r="O20" s="156" t="str">
        <f>IF(B20="","-",IF(ISERROR(B20=VLOOKUP(B20,ListadoParticipantes!B$3:B$599,1,0)),"DATOS",VLOOKUP(B20,ListadoParticipantes!B$3:K$599,7,0)))</f>
        <v>-</v>
      </c>
      <c r="P20" s="154" t="str">
        <f>IF(B20="","-",IF(ISERROR(B20=VLOOKUP(B20,ListadoParticipantes!B$3:B$599,1,0)),"DATOS",VLOOKUP(B20,ListadoParticipantes!B$3:K$599,8,0)))</f>
        <v>-</v>
      </c>
      <c r="Q20" s="154" t="str">
        <f>IF(B20="","-",IF(ISERROR(B20=VLOOKUP(B20,ListadoParticipantes!B$3:B$599,1,0)),"DATOS",VLOOKUP(B20,ListadoParticipantes!B$3:K$599,9,0)))</f>
        <v>-</v>
      </c>
      <c r="R20" s="154" t="str">
        <f>IF(B20="","-",IF(ISERROR(B20=VLOOKUP(B20,ListadoParticipantes!B$3:B$599,1,0)),"DATOS",VLOOKUP(B20,ListadoParticipantes!B$3:K$599,10,0)))</f>
        <v>-</v>
      </c>
      <c r="S20" s="205"/>
    </row>
    <row r="21" spans="1:19" x14ac:dyDescent="0.3">
      <c r="A21" s="13">
        <v>17</v>
      </c>
      <c r="B21" s="127"/>
      <c r="C21" s="206" t="str">
        <f>IF(B21="","-",IF(ISERROR(B21=VLOOKUP(B21,No_Admitidos!A$1:A$10,1,0)),"Admitido","NO ADMITIDO"))</f>
        <v>-</v>
      </c>
      <c r="D21" s="154" t="str">
        <f>IF(B21="","-",IF(ISERROR(B21=VLOOKUP(B21,ListadoParticipantes!B$3:B$599,1,0)),"NUEVO INTRODUCIR DATOS",VLOOKUP(B21,ListadoParticipantes!B$3:K$599,2,0)))</f>
        <v>-</v>
      </c>
      <c r="E21" s="154" t="str">
        <f>IF(B21="","-",IF(ISERROR(B21=VLOOKUP(B21,ListadoParticipantes!B$3:B$599,1,0)),"DATOS",VLOOKUP(B21,ListadoParticipantes!B$3:K$599,3,0)))</f>
        <v>-</v>
      </c>
      <c r="F21" s="155" t="str">
        <f>IF(B21="","-",IF(ISERROR(B21=VLOOKUP(B21,ListadoParticipantes!B$3:B$599,1,0)),"DATOS",VLOOKUP(B21,ListadoParticipantes!B$3:K$599,4,0)))</f>
        <v>-</v>
      </c>
      <c r="G21" s="154" t="str">
        <f>IF(B21="","-",IF(ISERROR(B21=VLOOKUP(B21,ListadoParticipantes!B$3:B$599,1,0)),"DATOS",VLOOKUP(B21,ListadoParticipantes!B$3:K$599,5,0)))</f>
        <v>-</v>
      </c>
      <c r="H21" s="208" t="str">
        <f>IF(B21="","-",IF(ISERROR(B21=VLOOKUP(B21,Socios_Numero!B$2:B$74,1,0)),"SOCIO PARTICIPANTE","SOCIO NUMERO"))</f>
        <v>-</v>
      </c>
      <c r="I21" s="207"/>
      <c r="J21" s="207" t="str">
        <f>IF(AND(H21="SOCIO NUMERO",I21="SI"),Proyecto_Actividad!$G$14,IF(AND(H21="SOCIO NUMERO",I21="NO"),Proyecto_Actividad!$H$14,IF(AND(H21="SOCIO PARTICIPANTE",I21="SI"),Proyecto_Actividad!$I$14,IF(AND(H21="SOCIO PARTICIPANTE",I21="NO"),Proyecto_Actividad!$J$14,"-"))))</f>
        <v>-</v>
      </c>
      <c r="K21" s="207"/>
      <c r="L21" s="209" t="str">
        <f>IF(K21="SI",Proyecto_Actividad!$G$14,J21)</f>
        <v>-</v>
      </c>
      <c r="M21" s="207"/>
      <c r="N21" s="154" t="str">
        <f>IF(B21="","-",IF(ISERROR(B21=VLOOKUP(B21,ListadoParticipantes!B$3:B$599,1,0)),"DATOS",VLOOKUP(B21,ListadoParticipantes!B$3:K$599,6,0)))</f>
        <v>-</v>
      </c>
      <c r="O21" s="156" t="str">
        <f>IF(B21="","-",IF(ISERROR(B21=VLOOKUP(B21,ListadoParticipantes!B$3:B$599,1,0)),"DATOS",VLOOKUP(B21,ListadoParticipantes!B$3:K$599,7,0)))</f>
        <v>-</v>
      </c>
      <c r="P21" s="154" t="str">
        <f>IF(B21="","-",IF(ISERROR(B21=VLOOKUP(B21,ListadoParticipantes!B$3:B$599,1,0)),"DATOS",VLOOKUP(B21,ListadoParticipantes!B$3:K$599,8,0)))</f>
        <v>-</v>
      </c>
      <c r="Q21" s="154" t="str">
        <f>IF(B21="","-",IF(ISERROR(B21=VLOOKUP(B21,ListadoParticipantes!B$3:B$599,1,0)),"DATOS",VLOOKUP(B21,ListadoParticipantes!B$3:K$599,9,0)))</f>
        <v>-</v>
      </c>
      <c r="R21" s="154" t="str">
        <f>IF(B21="","-",IF(ISERROR(B21=VLOOKUP(B21,ListadoParticipantes!B$3:B$599,1,0)),"DATOS",VLOOKUP(B21,ListadoParticipantes!B$3:K$599,10,0)))</f>
        <v>-</v>
      </c>
      <c r="S21" s="205"/>
    </row>
    <row r="22" spans="1:19" x14ac:dyDescent="0.3">
      <c r="A22" s="13">
        <v>18</v>
      </c>
      <c r="B22" s="127"/>
      <c r="C22" s="206" t="str">
        <f>IF(B22="","-",IF(ISERROR(B22=VLOOKUP(B22,No_Admitidos!A$1:A$10,1,0)),"Admitido","NO ADMITIDO"))</f>
        <v>-</v>
      </c>
      <c r="D22" s="154" t="str">
        <f>IF(B22="","-",IF(ISERROR(B22=VLOOKUP(B22,ListadoParticipantes!B$3:B$599,1,0)),"NUEVO INTRODUCIR DATOS",VLOOKUP(B22,ListadoParticipantes!B$3:K$599,2,0)))</f>
        <v>-</v>
      </c>
      <c r="E22" s="154" t="str">
        <f>IF(B22="","-",IF(ISERROR(B22=VLOOKUP(B22,ListadoParticipantes!B$3:B$599,1,0)),"DATOS",VLOOKUP(B22,ListadoParticipantes!B$3:K$599,3,0)))</f>
        <v>-</v>
      </c>
      <c r="F22" s="155" t="str">
        <f>IF(B22="","-",IF(ISERROR(B22=VLOOKUP(B22,ListadoParticipantes!B$3:B$599,1,0)),"DATOS",VLOOKUP(B22,ListadoParticipantes!B$3:K$599,4,0)))</f>
        <v>-</v>
      </c>
      <c r="G22" s="154" t="str">
        <f>IF(B22="","-",IF(ISERROR(B22=VLOOKUP(B22,ListadoParticipantes!B$3:B$599,1,0)),"DATOS",VLOOKUP(B22,ListadoParticipantes!B$3:K$599,5,0)))</f>
        <v>-</v>
      </c>
      <c r="H22" s="208" t="str">
        <f>IF(B22="","-",IF(ISERROR(B22=VLOOKUP(B22,Socios_Numero!B$2:B$74,1,0)),"SOCIO PARTICIPANTE","SOCIO NUMERO"))</f>
        <v>-</v>
      </c>
      <c r="I22" s="207"/>
      <c r="J22" s="207" t="str">
        <f>IF(AND(H22="SOCIO NUMERO",I22="SI"),Proyecto_Actividad!$G$14,IF(AND(H22="SOCIO NUMERO",I22="NO"),Proyecto_Actividad!$H$14,IF(AND(H22="SOCIO PARTICIPANTE",I22="SI"),Proyecto_Actividad!$I$14,IF(AND(H22="SOCIO PARTICIPANTE",I22="NO"),Proyecto_Actividad!$J$14,"-"))))</f>
        <v>-</v>
      </c>
      <c r="K22" s="207"/>
      <c r="L22" s="209" t="str">
        <f>IF(K22="SI",Proyecto_Actividad!$G$14,J22)</f>
        <v>-</v>
      </c>
      <c r="M22" s="207"/>
      <c r="N22" s="154" t="str">
        <f>IF(B22="","-",IF(ISERROR(B22=VLOOKUP(B22,ListadoParticipantes!B$3:B$599,1,0)),"DATOS",VLOOKUP(B22,ListadoParticipantes!B$3:K$599,6,0)))</f>
        <v>-</v>
      </c>
      <c r="O22" s="156" t="str">
        <f>IF(B22="","-",IF(ISERROR(B22=VLOOKUP(B22,ListadoParticipantes!B$3:B$599,1,0)),"DATOS",VLOOKUP(B22,ListadoParticipantes!B$3:K$599,7,0)))</f>
        <v>-</v>
      </c>
      <c r="P22" s="154" t="str">
        <f>IF(B22="","-",IF(ISERROR(B22=VLOOKUP(B22,ListadoParticipantes!B$3:B$599,1,0)),"DATOS",VLOOKUP(B22,ListadoParticipantes!B$3:K$599,8,0)))</f>
        <v>-</v>
      </c>
      <c r="Q22" s="154" t="str">
        <f>IF(B22="","-",IF(ISERROR(B22=VLOOKUP(B22,ListadoParticipantes!B$3:B$599,1,0)),"DATOS",VLOOKUP(B22,ListadoParticipantes!B$3:K$599,9,0)))</f>
        <v>-</v>
      </c>
      <c r="R22" s="154" t="str">
        <f>IF(B22="","-",IF(ISERROR(B22=VLOOKUP(B22,ListadoParticipantes!B$3:B$599,1,0)),"DATOS",VLOOKUP(B22,ListadoParticipantes!B$3:K$599,10,0)))</f>
        <v>-</v>
      </c>
      <c r="S22" s="205"/>
    </row>
    <row r="23" spans="1:19" x14ac:dyDescent="0.3">
      <c r="A23" s="13">
        <v>19</v>
      </c>
      <c r="B23" s="127"/>
      <c r="C23" s="206" t="str">
        <f>IF(B23="","-",IF(ISERROR(B23=VLOOKUP(B23,No_Admitidos!A$1:A$10,1,0)),"Admitido","NO ADMITIDO"))</f>
        <v>-</v>
      </c>
      <c r="D23" s="154" t="str">
        <f>IF(B23="","-",IF(ISERROR(B23=VLOOKUP(B23,ListadoParticipantes!B$3:B$599,1,0)),"NUEVO INTRODUCIR DATOS",VLOOKUP(B23,ListadoParticipantes!B$3:K$599,2,0)))</f>
        <v>-</v>
      </c>
      <c r="E23" s="154" t="str">
        <f>IF(B23="","-",IF(ISERROR(B23=VLOOKUP(B23,ListadoParticipantes!B$3:B$599,1,0)),"DATOS",VLOOKUP(B23,ListadoParticipantes!B$3:K$599,3,0)))</f>
        <v>-</v>
      </c>
      <c r="F23" s="155" t="str">
        <f>IF(B23="","-",IF(ISERROR(B23=VLOOKUP(B23,ListadoParticipantes!B$3:B$599,1,0)),"DATOS",VLOOKUP(B23,ListadoParticipantes!B$3:K$599,4,0)))</f>
        <v>-</v>
      </c>
      <c r="G23" s="154" t="str">
        <f>IF(B23="","-",IF(ISERROR(B23=VLOOKUP(B23,ListadoParticipantes!B$3:B$599,1,0)),"DATOS",VLOOKUP(B23,ListadoParticipantes!B$3:K$599,5,0)))</f>
        <v>-</v>
      </c>
      <c r="H23" s="208" t="str">
        <f>IF(B23="","-",IF(ISERROR(B23=VLOOKUP(B23,Socios_Numero!B$2:B$74,1,0)),"SOCIO PARTICIPANTE","SOCIO NUMERO"))</f>
        <v>-</v>
      </c>
      <c r="I23" s="207"/>
      <c r="J23" s="207" t="str">
        <f>IF(AND(H23="SOCIO NUMERO",I23="SI"),Proyecto_Actividad!$G$14,IF(AND(H23="SOCIO NUMERO",I23="NO"),Proyecto_Actividad!$H$14,IF(AND(H23="SOCIO PARTICIPANTE",I23="SI"),Proyecto_Actividad!$I$14,IF(AND(H23="SOCIO PARTICIPANTE",I23="NO"),Proyecto_Actividad!$J$14,"-"))))</f>
        <v>-</v>
      </c>
      <c r="K23" s="207"/>
      <c r="L23" s="209" t="str">
        <f>IF(K23="SI",Proyecto_Actividad!$G$14,J23)</f>
        <v>-</v>
      </c>
      <c r="M23" s="207"/>
      <c r="N23" s="154" t="str">
        <f>IF(B23="","-",IF(ISERROR(B23=VLOOKUP(B23,ListadoParticipantes!B$3:B$599,1,0)),"DATOS",VLOOKUP(B23,ListadoParticipantes!B$3:K$599,6,0)))</f>
        <v>-</v>
      </c>
      <c r="O23" s="156" t="str">
        <f>IF(B23="","-",IF(ISERROR(B23=VLOOKUP(B23,ListadoParticipantes!B$3:B$599,1,0)),"DATOS",VLOOKUP(B23,ListadoParticipantes!B$3:K$599,7,0)))</f>
        <v>-</v>
      </c>
      <c r="P23" s="154" t="str">
        <f>IF(B23="","-",IF(ISERROR(B23=VLOOKUP(B23,ListadoParticipantes!B$3:B$599,1,0)),"DATOS",VLOOKUP(B23,ListadoParticipantes!B$3:K$599,8,0)))</f>
        <v>-</v>
      </c>
      <c r="Q23" s="154" t="str">
        <f>IF(B23="","-",IF(ISERROR(B23=VLOOKUP(B23,ListadoParticipantes!B$3:B$599,1,0)),"DATOS",VLOOKUP(B23,ListadoParticipantes!B$3:K$599,9,0)))</f>
        <v>-</v>
      </c>
      <c r="R23" s="154" t="str">
        <f>IF(B23="","-",IF(ISERROR(B23=VLOOKUP(B23,ListadoParticipantes!B$3:B$599,1,0)),"DATOS",VLOOKUP(B23,ListadoParticipantes!B$3:K$599,10,0)))</f>
        <v>-</v>
      </c>
      <c r="S23" s="205"/>
    </row>
    <row r="24" spans="1:19" x14ac:dyDescent="0.3">
      <c r="A24" s="13">
        <v>20</v>
      </c>
      <c r="B24" s="127"/>
      <c r="C24" s="206" t="str">
        <f>IF(B24="","-",IF(ISERROR(B24=VLOOKUP(B24,No_Admitidos!A$1:A$10,1,0)),"Admitido","NO ADMITIDO"))</f>
        <v>-</v>
      </c>
      <c r="D24" s="154" t="str">
        <f>IF(B24="","-",IF(ISERROR(B24=VLOOKUP(B24,ListadoParticipantes!B$3:B$599,1,0)),"NUEVO INTRODUCIR DATOS",VLOOKUP(B24,ListadoParticipantes!B$3:K$599,2,0)))</f>
        <v>-</v>
      </c>
      <c r="E24" s="154" t="str">
        <f>IF(B24="","-",IF(ISERROR(B24=VLOOKUP(B24,ListadoParticipantes!B$3:B$599,1,0)),"DATOS",VLOOKUP(B24,ListadoParticipantes!B$3:K$599,3,0)))</f>
        <v>-</v>
      </c>
      <c r="F24" s="155" t="str">
        <f>IF(B24="","-",IF(ISERROR(B24=VLOOKUP(B24,ListadoParticipantes!B$3:B$599,1,0)),"DATOS",VLOOKUP(B24,ListadoParticipantes!B$3:K$599,4,0)))</f>
        <v>-</v>
      </c>
      <c r="G24" s="154" t="str">
        <f>IF(B24="","-",IF(ISERROR(B24=VLOOKUP(B24,ListadoParticipantes!B$3:B$599,1,0)),"DATOS",VLOOKUP(B24,ListadoParticipantes!B$3:K$599,5,0)))</f>
        <v>-</v>
      </c>
      <c r="H24" s="208" t="str">
        <f>IF(B24="","-",IF(ISERROR(B24=VLOOKUP(B24,Socios_Numero!B$2:B$74,1,0)),"SOCIO PARTICIPANTE","SOCIO NUMERO"))</f>
        <v>-</v>
      </c>
      <c r="I24" s="207"/>
      <c r="J24" s="207" t="str">
        <f>IF(AND(H24="SOCIO NUMERO",I24="SI"),Proyecto_Actividad!$G$14,IF(AND(H24="SOCIO NUMERO",I24="NO"),Proyecto_Actividad!$H$14,IF(AND(H24="SOCIO PARTICIPANTE",I24="SI"),Proyecto_Actividad!$I$14,IF(AND(H24="SOCIO PARTICIPANTE",I24="NO"),Proyecto_Actividad!$J$14,"-"))))</f>
        <v>-</v>
      </c>
      <c r="K24" s="207"/>
      <c r="L24" s="209" t="str">
        <f>IF(K24="SI",Proyecto_Actividad!$G$14,J24)</f>
        <v>-</v>
      </c>
      <c r="M24" s="207"/>
      <c r="N24" s="154" t="str">
        <f>IF(B24="","-",IF(ISERROR(B24=VLOOKUP(B24,ListadoParticipantes!B$3:B$599,1,0)),"DATOS",VLOOKUP(B24,ListadoParticipantes!B$3:K$599,6,0)))</f>
        <v>-</v>
      </c>
      <c r="O24" s="156" t="str">
        <f>IF(B24="","-",IF(ISERROR(B24=VLOOKUP(B24,ListadoParticipantes!B$3:B$599,1,0)),"DATOS",VLOOKUP(B24,ListadoParticipantes!B$3:K$599,7,0)))</f>
        <v>-</v>
      </c>
      <c r="P24" s="154" t="str">
        <f>IF(B24="","-",IF(ISERROR(B24=VLOOKUP(B24,ListadoParticipantes!B$3:B$599,1,0)),"DATOS",VLOOKUP(B24,ListadoParticipantes!B$3:K$599,8,0)))</f>
        <v>-</v>
      </c>
      <c r="Q24" s="154" t="str">
        <f>IF(B24="","-",IF(ISERROR(B24=VLOOKUP(B24,ListadoParticipantes!B$3:B$599,1,0)),"DATOS",VLOOKUP(B24,ListadoParticipantes!B$3:K$599,9,0)))</f>
        <v>-</v>
      </c>
      <c r="R24" s="154" t="str">
        <f>IF(B24="","-",IF(ISERROR(B24=VLOOKUP(B24,ListadoParticipantes!B$3:B$599,1,0)),"DATOS",VLOOKUP(B24,ListadoParticipantes!B$3:K$599,10,0)))</f>
        <v>-</v>
      </c>
      <c r="S24" s="205"/>
    </row>
    <row r="25" spans="1:19" x14ac:dyDescent="0.3">
      <c r="A25" s="13">
        <v>21</v>
      </c>
      <c r="B25" s="127"/>
      <c r="C25" s="206" t="str">
        <f>IF(B25="","-",IF(ISERROR(B25=VLOOKUP(B25,No_Admitidos!A$1:A$10,1,0)),"Admitido","NO ADMITIDO"))</f>
        <v>-</v>
      </c>
      <c r="D25" s="154" t="str">
        <f>IF(B25="","-",IF(ISERROR(B25=VLOOKUP(B25,ListadoParticipantes!B$3:B$599,1,0)),"NUEVO INTRODUCIR DATOS",VLOOKUP(B25,ListadoParticipantes!B$3:K$599,2,0)))</f>
        <v>-</v>
      </c>
      <c r="E25" s="154" t="str">
        <f>IF(B25="","-",IF(ISERROR(B25=VLOOKUP(B25,ListadoParticipantes!B$3:B$599,1,0)),"DATOS",VLOOKUP(B25,ListadoParticipantes!B$3:K$599,3,0)))</f>
        <v>-</v>
      </c>
      <c r="F25" s="155" t="str">
        <f>IF(B25="","-",IF(ISERROR(B25=VLOOKUP(B25,ListadoParticipantes!B$3:B$599,1,0)),"DATOS",VLOOKUP(B25,ListadoParticipantes!B$3:K$599,4,0)))</f>
        <v>-</v>
      </c>
      <c r="G25" s="154" t="str">
        <f>IF(B25="","-",IF(ISERROR(B25=VLOOKUP(B25,ListadoParticipantes!B$3:B$599,1,0)),"DATOS",VLOOKUP(B25,ListadoParticipantes!B$3:K$599,5,0)))</f>
        <v>-</v>
      </c>
      <c r="H25" s="208" t="str">
        <f>IF(B25="","-",IF(ISERROR(B25=VLOOKUP(B25,Socios_Numero!B$2:B$74,1,0)),"SOCIO PARTICIPANTE","SOCIO NUMERO"))</f>
        <v>-</v>
      </c>
      <c r="I25" s="207"/>
      <c r="J25" s="207" t="str">
        <f>IF(AND(H25="SOCIO NUMERO",I25="SI"),Proyecto_Actividad!$G$14,IF(AND(H25="SOCIO NUMERO",I25="NO"),Proyecto_Actividad!$H$14,IF(AND(H25="SOCIO PARTICIPANTE",I25="SI"),Proyecto_Actividad!$I$14,IF(AND(H25="SOCIO PARTICIPANTE",I25="NO"),Proyecto_Actividad!$J$14,"-"))))</f>
        <v>-</v>
      </c>
      <c r="K25" s="207"/>
      <c r="L25" s="209" t="str">
        <f>IF(K25="SI",Proyecto_Actividad!$G$14,J25)</f>
        <v>-</v>
      </c>
      <c r="M25" s="207"/>
      <c r="N25" s="154" t="str">
        <f>IF(B25="","-",IF(ISERROR(B25=VLOOKUP(B25,ListadoParticipantes!B$3:B$599,1,0)),"DATOS",VLOOKUP(B25,ListadoParticipantes!B$3:K$599,6,0)))</f>
        <v>-</v>
      </c>
      <c r="O25" s="156" t="str">
        <f>IF(B25="","-",IF(ISERROR(B25=VLOOKUP(B25,ListadoParticipantes!B$3:B$599,1,0)),"DATOS",VLOOKUP(B25,ListadoParticipantes!B$3:K$599,7,0)))</f>
        <v>-</v>
      </c>
      <c r="P25" s="154" t="str">
        <f>IF(B25="","-",IF(ISERROR(B25=VLOOKUP(B25,ListadoParticipantes!B$3:B$599,1,0)),"DATOS",VLOOKUP(B25,ListadoParticipantes!B$3:K$599,8,0)))</f>
        <v>-</v>
      </c>
      <c r="Q25" s="154" t="str">
        <f>IF(B25="","-",IF(ISERROR(B25=VLOOKUP(B25,ListadoParticipantes!B$3:B$599,1,0)),"DATOS",VLOOKUP(B25,ListadoParticipantes!B$3:K$599,9,0)))</f>
        <v>-</v>
      </c>
      <c r="R25" s="154" t="str">
        <f>IF(B25="","-",IF(ISERROR(B25=VLOOKUP(B25,ListadoParticipantes!B$3:B$599,1,0)),"DATOS",VLOOKUP(B25,ListadoParticipantes!B$3:K$599,10,0)))</f>
        <v>-</v>
      </c>
      <c r="S25" s="205"/>
    </row>
    <row r="26" spans="1:19" x14ac:dyDescent="0.3">
      <c r="A26" s="13">
        <v>22</v>
      </c>
      <c r="B26" s="127"/>
      <c r="C26" s="206" t="str">
        <f>IF(B26="","-",IF(ISERROR(B26=VLOOKUP(B26,No_Admitidos!A$1:A$10,1,0)),"Admitido","NO ADMITIDO"))</f>
        <v>-</v>
      </c>
      <c r="D26" s="154" t="str">
        <f>IF(B26="","-",IF(ISERROR(B26=VLOOKUP(B26,ListadoParticipantes!B$3:B$599,1,0)),"NUEVO INTRODUCIR DATOS",VLOOKUP(B26,ListadoParticipantes!B$3:K$599,2,0)))</f>
        <v>-</v>
      </c>
      <c r="E26" s="154" t="str">
        <f>IF(B26="","-",IF(ISERROR(B26=VLOOKUP(B26,ListadoParticipantes!B$3:B$599,1,0)),"DATOS",VLOOKUP(B26,ListadoParticipantes!B$3:K$599,3,0)))</f>
        <v>-</v>
      </c>
      <c r="F26" s="155" t="str">
        <f>IF(B26="","-",IF(ISERROR(B26=VLOOKUP(B26,ListadoParticipantes!B$3:B$599,1,0)),"DATOS",VLOOKUP(B26,ListadoParticipantes!B$3:K$599,4,0)))</f>
        <v>-</v>
      </c>
      <c r="G26" s="154" t="str">
        <f>IF(B26="","-",IF(ISERROR(B26=VLOOKUP(B26,ListadoParticipantes!B$3:B$599,1,0)),"DATOS",VLOOKUP(B26,ListadoParticipantes!B$3:K$599,5,0)))</f>
        <v>-</v>
      </c>
      <c r="H26" s="208" t="str">
        <f>IF(B26="","-",IF(ISERROR(B26=VLOOKUP(B26,Socios_Numero!B$2:B$74,1,0)),"SOCIO PARTICIPANTE","SOCIO NUMERO"))</f>
        <v>-</v>
      </c>
      <c r="I26" s="207"/>
      <c r="J26" s="207" t="str">
        <f>IF(AND(H26="SOCIO NUMERO",I26="SI"),Proyecto_Actividad!$G$14,IF(AND(H26="SOCIO NUMERO",I26="NO"),Proyecto_Actividad!$H$14,IF(AND(H26="SOCIO PARTICIPANTE",I26="SI"),Proyecto_Actividad!$I$14,IF(AND(H26="SOCIO PARTICIPANTE",I26="NO"),Proyecto_Actividad!$J$14,"-"))))</f>
        <v>-</v>
      </c>
      <c r="K26" s="207"/>
      <c r="L26" s="209" t="str">
        <f>IF(K26="SI",Proyecto_Actividad!$G$14,J26)</f>
        <v>-</v>
      </c>
      <c r="M26" s="207"/>
      <c r="N26" s="154" t="str">
        <f>IF(B26="","-",IF(ISERROR(B26=VLOOKUP(B26,ListadoParticipantes!B$3:B$599,1,0)),"DATOS",VLOOKUP(B26,ListadoParticipantes!B$3:K$599,6,0)))</f>
        <v>-</v>
      </c>
      <c r="O26" s="156" t="str">
        <f>IF(B26="","-",IF(ISERROR(B26=VLOOKUP(B26,ListadoParticipantes!B$3:B$599,1,0)),"DATOS",VLOOKUP(B26,ListadoParticipantes!B$3:K$599,7,0)))</f>
        <v>-</v>
      </c>
      <c r="P26" s="154" t="str">
        <f>IF(B26="","-",IF(ISERROR(B26=VLOOKUP(B26,ListadoParticipantes!B$3:B$599,1,0)),"DATOS",VLOOKUP(B26,ListadoParticipantes!B$3:K$599,8,0)))</f>
        <v>-</v>
      </c>
      <c r="Q26" s="154" t="str">
        <f>IF(B26="","-",IF(ISERROR(B26=VLOOKUP(B26,ListadoParticipantes!B$3:B$599,1,0)),"DATOS",VLOOKUP(B26,ListadoParticipantes!B$3:K$599,9,0)))</f>
        <v>-</v>
      </c>
      <c r="R26" s="154" t="str">
        <f>IF(B26="","-",IF(ISERROR(B26=VLOOKUP(B26,ListadoParticipantes!B$3:B$599,1,0)),"DATOS",VLOOKUP(B26,ListadoParticipantes!B$3:K$599,10,0)))</f>
        <v>-</v>
      </c>
      <c r="S26" s="205"/>
    </row>
    <row r="27" spans="1:19" x14ac:dyDescent="0.3">
      <c r="A27" s="13">
        <v>23</v>
      </c>
      <c r="B27" s="127"/>
      <c r="C27" s="206" t="str">
        <f>IF(B27="","-",IF(ISERROR(B27=VLOOKUP(B27,No_Admitidos!A$1:A$10,1,0)),"Admitido","NO ADMITIDO"))</f>
        <v>-</v>
      </c>
      <c r="D27" s="154" t="str">
        <f>IF(B27="","-",IF(ISERROR(B27=VLOOKUP(B27,ListadoParticipantes!B$3:B$599,1,0)),"NUEVO INTRODUCIR DATOS",VLOOKUP(B27,ListadoParticipantes!B$3:K$599,2,0)))</f>
        <v>-</v>
      </c>
      <c r="E27" s="154" t="str">
        <f>IF(B27="","-",IF(ISERROR(B27=VLOOKUP(B27,ListadoParticipantes!B$3:B$599,1,0)),"DATOS",VLOOKUP(B27,ListadoParticipantes!B$3:K$599,3,0)))</f>
        <v>-</v>
      </c>
      <c r="F27" s="155" t="str">
        <f>IF(B27="","-",IF(ISERROR(B27=VLOOKUP(B27,ListadoParticipantes!B$3:B$599,1,0)),"DATOS",VLOOKUP(B27,ListadoParticipantes!B$3:K$599,4,0)))</f>
        <v>-</v>
      </c>
      <c r="G27" s="154" t="str">
        <f>IF(B27="","-",IF(ISERROR(B27=VLOOKUP(B27,ListadoParticipantes!B$3:B$599,1,0)),"DATOS",VLOOKUP(B27,ListadoParticipantes!B$3:K$599,5,0)))</f>
        <v>-</v>
      </c>
      <c r="H27" s="208" t="str">
        <f>IF(B27="","-",IF(ISERROR(B27=VLOOKUP(B27,Socios_Numero!B$2:B$74,1,0)),"SOCIO PARTICIPANTE","SOCIO NUMERO"))</f>
        <v>-</v>
      </c>
      <c r="I27" s="207"/>
      <c r="J27" s="207" t="str">
        <f>IF(AND(H27="SOCIO NUMERO",I27="SI"),Proyecto_Actividad!$G$14,IF(AND(H27="SOCIO NUMERO",I27="NO"),Proyecto_Actividad!$H$14,IF(AND(H27="SOCIO PARTICIPANTE",I27="SI"),Proyecto_Actividad!$I$14,IF(AND(H27="SOCIO PARTICIPANTE",I27="NO"),Proyecto_Actividad!$J$14,"-"))))</f>
        <v>-</v>
      </c>
      <c r="K27" s="207"/>
      <c r="L27" s="209" t="str">
        <f>IF(K27="SI",Proyecto_Actividad!$G$14,J27)</f>
        <v>-</v>
      </c>
      <c r="M27" s="207"/>
      <c r="N27" s="154" t="str">
        <f>IF(B27="","-",IF(ISERROR(B27=VLOOKUP(B27,ListadoParticipantes!B$3:B$599,1,0)),"DATOS",VLOOKUP(B27,ListadoParticipantes!B$3:K$599,6,0)))</f>
        <v>-</v>
      </c>
      <c r="O27" s="156" t="str">
        <f>IF(B27="","-",IF(ISERROR(B27=VLOOKUP(B27,ListadoParticipantes!B$3:B$599,1,0)),"DATOS",VLOOKUP(B27,ListadoParticipantes!B$3:K$599,7,0)))</f>
        <v>-</v>
      </c>
      <c r="P27" s="154" t="str">
        <f>IF(B27="","-",IF(ISERROR(B27=VLOOKUP(B27,ListadoParticipantes!B$3:B$599,1,0)),"DATOS",VLOOKUP(B27,ListadoParticipantes!B$3:K$599,8,0)))</f>
        <v>-</v>
      </c>
      <c r="Q27" s="154" t="str">
        <f>IF(B27="","-",IF(ISERROR(B27=VLOOKUP(B27,ListadoParticipantes!B$3:B$599,1,0)),"DATOS",VLOOKUP(B27,ListadoParticipantes!B$3:K$599,9,0)))</f>
        <v>-</v>
      </c>
      <c r="R27" s="154" t="str">
        <f>IF(B27="","-",IF(ISERROR(B27=VLOOKUP(B27,ListadoParticipantes!B$3:B$599,1,0)),"DATOS",VLOOKUP(B27,ListadoParticipantes!B$3:K$599,10,0)))</f>
        <v>-</v>
      </c>
      <c r="S27" s="205"/>
    </row>
    <row r="28" spans="1:19" x14ac:dyDescent="0.3">
      <c r="A28" s="13">
        <v>24</v>
      </c>
      <c r="B28" s="127"/>
      <c r="C28" s="206" t="str">
        <f>IF(B28="","-",IF(ISERROR(B28=VLOOKUP(B28,No_Admitidos!A$1:A$10,1,0)),"Admitido","NO ADMITIDO"))</f>
        <v>-</v>
      </c>
      <c r="D28" s="154" t="str">
        <f>IF(B28="","-",IF(ISERROR(B28=VLOOKUP(B28,ListadoParticipantes!B$3:B$599,1,0)),"NUEVO INTRODUCIR DATOS",VLOOKUP(B28,ListadoParticipantes!B$3:K$599,2,0)))</f>
        <v>-</v>
      </c>
      <c r="E28" s="154" t="str">
        <f>IF(B28="","-",IF(ISERROR(B28=VLOOKUP(B28,ListadoParticipantes!B$3:B$599,1,0)),"DATOS",VLOOKUP(B28,ListadoParticipantes!B$3:K$599,3,0)))</f>
        <v>-</v>
      </c>
      <c r="F28" s="155" t="str">
        <f>IF(B28="","-",IF(ISERROR(B28=VLOOKUP(B28,ListadoParticipantes!B$3:B$599,1,0)),"DATOS",VLOOKUP(B28,ListadoParticipantes!B$3:K$599,4,0)))</f>
        <v>-</v>
      </c>
      <c r="G28" s="154" t="str">
        <f>IF(B28="","-",IF(ISERROR(B28=VLOOKUP(B28,ListadoParticipantes!B$3:B$599,1,0)),"DATOS",VLOOKUP(B28,ListadoParticipantes!B$3:K$599,5,0)))</f>
        <v>-</v>
      </c>
      <c r="H28" s="208" t="str">
        <f>IF(B28="","-",IF(ISERROR(B28=VLOOKUP(B28,Socios_Numero!B$2:B$74,1,0)),"SOCIO PARTICIPANTE","SOCIO NUMERO"))</f>
        <v>-</v>
      </c>
      <c r="I28" s="207"/>
      <c r="J28" s="207" t="str">
        <f>IF(AND(H28="SOCIO NUMERO",I28="SI"),Proyecto_Actividad!$G$14,IF(AND(H28="SOCIO NUMERO",I28="NO"),Proyecto_Actividad!$H$14,IF(AND(H28="SOCIO PARTICIPANTE",I28="SI"),Proyecto_Actividad!$I$14,IF(AND(H28="SOCIO PARTICIPANTE",I28="NO"),Proyecto_Actividad!$J$14,"-"))))</f>
        <v>-</v>
      </c>
      <c r="K28" s="207"/>
      <c r="L28" s="209" t="str">
        <f>IF(K28="SI",Proyecto_Actividad!$G$14,J28)</f>
        <v>-</v>
      </c>
      <c r="M28" s="207"/>
      <c r="N28" s="154" t="str">
        <f>IF(B28="","-",IF(ISERROR(B28=VLOOKUP(B28,ListadoParticipantes!B$3:B$599,1,0)),"DATOS",VLOOKUP(B28,ListadoParticipantes!B$3:K$599,6,0)))</f>
        <v>-</v>
      </c>
      <c r="O28" s="156" t="str">
        <f>IF(B28="","-",IF(ISERROR(B28=VLOOKUP(B28,ListadoParticipantes!B$3:B$599,1,0)),"DATOS",VLOOKUP(B28,ListadoParticipantes!B$3:K$599,7,0)))</f>
        <v>-</v>
      </c>
      <c r="P28" s="154" t="str">
        <f>IF(B28="","-",IF(ISERROR(B28=VLOOKUP(B28,ListadoParticipantes!B$3:B$599,1,0)),"DATOS",VLOOKUP(B28,ListadoParticipantes!B$3:K$599,8,0)))</f>
        <v>-</v>
      </c>
      <c r="Q28" s="154" t="str">
        <f>IF(B28="","-",IF(ISERROR(B28=VLOOKUP(B28,ListadoParticipantes!B$3:B$599,1,0)),"DATOS",VLOOKUP(B28,ListadoParticipantes!B$3:K$599,9,0)))</f>
        <v>-</v>
      </c>
      <c r="R28" s="154" t="str">
        <f>IF(B28="","-",IF(ISERROR(B28=VLOOKUP(B28,ListadoParticipantes!B$3:B$599,1,0)),"DATOS",VLOOKUP(B28,ListadoParticipantes!B$3:K$599,10,0)))</f>
        <v>-</v>
      </c>
      <c r="S28" s="205"/>
    </row>
    <row r="29" spans="1:19" x14ac:dyDescent="0.3">
      <c r="A29" s="13">
        <v>25</v>
      </c>
      <c r="B29" s="146"/>
      <c r="C29" s="206" t="str">
        <f>IF(B29="","-",IF(ISERROR(B29=VLOOKUP(B29,No_Admitidos!A$1:A$10,1,0)),"Admitido","NO ADMITIDO"))</f>
        <v>-</v>
      </c>
      <c r="D29" s="154" t="str">
        <f>IF(B29="","-",IF(ISERROR(B29=VLOOKUP(B29,ListadoParticipantes!B$3:B$599,1,0)),"NUEVO INTRODUCIR DATOS",VLOOKUP(B29,ListadoParticipantes!B$3:K$599,2,0)))</f>
        <v>-</v>
      </c>
      <c r="E29" s="154" t="str">
        <f>IF(B29="","-",IF(ISERROR(B29=VLOOKUP(B29,ListadoParticipantes!B$3:B$599,1,0)),"DATOS",VLOOKUP(B29,ListadoParticipantes!B$3:K$599,3,0)))</f>
        <v>-</v>
      </c>
      <c r="F29" s="155" t="str">
        <f>IF(B29="","-",IF(ISERROR(B29=VLOOKUP(B29,ListadoParticipantes!B$3:B$599,1,0)),"DATOS",VLOOKUP(B29,ListadoParticipantes!B$3:K$599,4,0)))</f>
        <v>-</v>
      </c>
      <c r="G29" s="154" t="str">
        <f>IF(B29="","-",IF(ISERROR(B29=VLOOKUP(B29,ListadoParticipantes!B$3:B$599,1,0)),"DATOS",VLOOKUP(B29,ListadoParticipantes!B$3:K$599,5,0)))</f>
        <v>-</v>
      </c>
      <c r="H29" s="208" t="str">
        <f>IF(B29="","-",IF(ISERROR(B29=VLOOKUP(B29,Socios_Numero!B$2:B$74,1,0)),"SOCIO PARTICIPANTE","SOCIO NUMERO"))</f>
        <v>-</v>
      </c>
      <c r="I29" s="207"/>
      <c r="J29" s="207" t="str">
        <f>IF(AND(H29="SOCIO NUMERO",I29="SI"),Proyecto_Actividad!$G$14,IF(AND(H29="SOCIO NUMERO",I29="NO"),Proyecto_Actividad!$H$14,IF(AND(H29="SOCIO PARTICIPANTE",I29="SI"),Proyecto_Actividad!$I$14,IF(AND(H29="SOCIO PARTICIPANTE",I29="NO"),Proyecto_Actividad!$J$14,"-"))))</f>
        <v>-</v>
      </c>
      <c r="K29" s="207"/>
      <c r="L29" s="209" t="str">
        <f>IF(K29="SI",Proyecto_Actividad!$G$14,J29)</f>
        <v>-</v>
      </c>
      <c r="M29" s="207"/>
      <c r="N29" s="154" t="str">
        <f>IF(B29="","-",IF(ISERROR(B29=VLOOKUP(B29,ListadoParticipantes!B$3:B$599,1,0)),"DATOS",VLOOKUP(B29,ListadoParticipantes!B$3:K$599,6,0)))</f>
        <v>-</v>
      </c>
      <c r="O29" s="156" t="str">
        <f>IF(B29="","-",IF(ISERROR(B29=VLOOKUP(B29,ListadoParticipantes!B$3:B$599,1,0)),"DATOS",VLOOKUP(B29,ListadoParticipantes!B$3:K$599,7,0)))</f>
        <v>-</v>
      </c>
      <c r="P29" s="154" t="str">
        <f>IF(B29="","-",IF(ISERROR(B29=VLOOKUP(B29,ListadoParticipantes!B$3:B$599,1,0)),"DATOS",VLOOKUP(B29,ListadoParticipantes!B$3:K$599,8,0)))</f>
        <v>-</v>
      </c>
      <c r="Q29" s="154" t="str">
        <f>IF(B29="","-",IF(ISERROR(B29=VLOOKUP(B29,ListadoParticipantes!B$3:B$599,1,0)),"DATOS",VLOOKUP(B29,ListadoParticipantes!B$3:K$599,9,0)))</f>
        <v>-</v>
      </c>
      <c r="R29" s="154" t="str">
        <f>IF(B29="","-",IF(ISERROR(B29=VLOOKUP(B29,ListadoParticipantes!B$3:B$599,1,0)),"DATOS",VLOOKUP(B29,ListadoParticipantes!B$3:K$599,10,0)))</f>
        <v>-</v>
      </c>
      <c r="S29" s="205"/>
    </row>
    <row r="30" spans="1:19" x14ac:dyDescent="0.3">
      <c r="A30" s="13">
        <v>26</v>
      </c>
      <c r="B30" s="127"/>
      <c r="C30" s="206" t="str">
        <f>IF(B30="","-",IF(ISERROR(B30=VLOOKUP(B30,No_Admitidos!A$1:A$10,1,0)),"Admitido","NO ADMITIDO"))</f>
        <v>-</v>
      </c>
      <c r="D30" s="154" t="str">
        <f>IF(B30="","-",IF(ISERROR(B30=VLOOKUP(B30,ListadoParticipantes!B$3:B$599,1,0)),"NUEVO INTRODUCIR DATOS",VLOOKUP(B30,ListadoParticipantes!B$3:K$599,2,0)))</f>
        <v>-</v>
      </c>
      <c r="E30" s="154" t="str">
        <f>IF(B30="","-",IF(ISERROR(B30=VLOOKUP(B30,ListadoParticipantes!B$3:B$599,1,0)),"DATOS",VLOOKUP(B30,ListadoParticipantes!B$3:K$599,3,0)))</f>
        <v>-</v>
      </c>
      <c r="F30" s="155" t="str">
        <f>IF(B30="","-",IF(ISERROR(B30=VLOOKUP(B30,ListadoParticipantes!B$3:B$599,1,0)),"DATOS",VLOOKUP(B30,ListadoParticipantes!B$3:K$599,4,0)))</f>
        <v>-</v>
      </c>
      <c r="G30" s="154" t="str">
        <f>IF(B30="","-",IF(ISERROR(B30=VLOOKUP(B30,ListadoParticipantes!B$3:B$599,1,0)),"DATOS",VLOOKUP(B30,ListadoParticipantes!B$3:K$599,5,0)))</f>
        <v>-</v>
      </c>
      <c r="H30" s="208" t="str">
        <f>IF(B30="","-",IF(ISERROR(B30=VLOOKUP(B30,Socios_Numero!B$2:B$74,1,0)),"SOCIO PARTICIPANTE","SOCIO NUMERO"))</f>
        <v>-</v>
      </c>
      <c r="I30" s="207"/>
      <c r="J30" s="207" t="str">
        <f>IF(AND(H30="SOCIO NUMERO",I30="SI"),Proyecto_Actividad!$G$14,IF(AND(H30="SOCIO NUMERO",I30="NO"),Proyecto_Actividad!$H$14,IF(AND(H30="SOCIO PARTICIPANTE",I30="SI"),Proyecto_Actividad!$I$14,IF(AND(H30="SOCIO PARTICIPANTE",I30="NO"),Proyecto_Actividad!$J$14,"-"))))</f>
        <v>-</v>
      </c>
      <c r="K30" s="207"/>
      <c r="L30" s="209" t="str">
        <f>IF(K30="SI",Proyecto_Actividad!$G$14,J30)</f>
        <v>-</v>
      </c>
      <c r="M30" s="207"/>
      <c r="N30" s="154" t="str">
        <f>IF(B30="","-",IF(ISERROR(B30=VLOOKUP(B30,ListadoParticipantes!B$3:B$599,1,0)),"DATOS",VLOOKUP(B30,ListadoParticipantes!B$3:K$599,6,0)))</f>
        <v>-</v>
      </c>
      <c r="O30" s="156" t="str">
        <f>IF(B30="","-",IF(ISERROR(B30=VLOOKUP(B30,ListadoParticipantes!B$3:B$599,1,0)),"DATOS",VLOOKUP(B30,ListadoParticipantes!B$3:K$599,7,0)))</f>
        <v>-</v>
      </c>
      <c r="P30" s="154" t="str">
        <f>IF(B30="","-",IF(ISERROR(B30=VLOOKUP(B30,ListadoParticipantes!B$3:B$599,1,0)),"DATOS",VLOOKUP(B30,ListadoParticipantes!B$3:K$599,8,0)))</f>
        <v>-</v>
      </c>
      <c r="Q30" s="154" t="str">
        <f>IF(B30="","-",IF(ISERROR(B30=VLOOKUP(B30,ListadoParticipantes!B$3:B$599,1,0)),"DATOS",VLOOKUP(B30,ListadoParticipantes!B$3:K$599,9,0)))</f>
        <v>-</v>
      </c>
      <c r="R30" s="154" t="str">
        <f>IF(B30="","-",IF(ISERROR(B30=VLOOKUP(B30,ListadoParticipantes!B$3:B$599,1,0)),"DATOS",VLOOKUP(B30,ListadoParticipantes!B$3:K$599,10,0)))</f>
        <v>-</v>
      </c>
      <c r="S30" s="205"/>
    </row>
    <row r="31" spans="1:19" x14ac:dyDescent="0.3">
      <c r="A31" s="13">
        <v>27</v>
      </c>
      <c r="B31" s="127"/>
      <c r="C31" s="206" t="str">
        <f>IF(B31="","-",IF(ISERROR(B31=VLOOKUP(B31,No_Admitidos!A$1:A$10,1,0)),"Admitido","NO ADMITIDO"))</f>
        <v>-</v>
      </c>
      <c r="D31" s="154" t="str">
        <f>IF(B31="","-",IF(ISERROR(B31=VLOOKUP(B31,ListadoParticipantes!B$3:B$599,1,0)),"NUEVO INTRODUCIR DATOS",VLOOKUP(B31,ListadoParticipantes!B$3:K$599,2,0)))</f>
        <v>-</v>
      </c>
      <c r="E31" s="154" t="str">
        <f>IF(B31="","-",IF(ISERROR(B31=VLOOKUP(B31,ListadoParticipantes!B$3:B$599,1,0)),"DATOS",VLOOKUP(B31,ListadoParticipantes!B$3:K$599,3,0)))</f>
        <v>-</v>
      </c>
      <c r="F31" s="155" t="str">
        <f>IF(B31="","-",IF(ISERROR(B31=VLOOKUP(B31,ListadoParticipantes!B$3:B$599,1,0)),"DATOS",VLOOKUP(B31,ListadoParticipantes!B$3:K$599,4,0)))</f>
        <v>-</v>
      </c>
      <c r="G31" s="154" t="str">
        <f>IF(B31="","-",IF(ISERROR(B31=VLOOKUP(B31,ListadoParticipantes!B$3:B$599,1,0)),"DATOS",VLOOKUP(B31,ListadoParticipantes!B$3:K$599,5,0)))</f>
        <v>-</v>
      </c>
      <c r="H31" s="208" t="str">
        <f>IF(B31="","-",IF(ISERROR(B31=VLOOKUP(B31,Socios_Numero!B$2:B$74,1,0)),"SOCIO PARTICIPANTE","SOCIO NUMERO"))</f>
        <v>-</v>
      </c>
      <c r="I31" s="207"/>
      <c r="J31" s="207" t="str">
        <f>IF(AND(H31="SOCIO NUMERO",I31="SI"),Proyecto_Actividad!$G$14,IF(AND(H31="SOCIO NUMERO",I31="NO"),Proyecto_Actividad!$H$14,IF(AND(H31="SOCIO PARTICIPANTE",I31="SI"),Proyecto_Actividad!$I$14,IF(AND(H31="SOCIO PARTICIPANTE",I31="NO"),Proyecto_Actividad!$J$14,"-"))))</f>
        <v>-</v>
      </c>
      <c r="K31" s="207"/>
      <c r="L31" s="209" t="str">
        <f>IF(K31="SI",Proyecto_Actividad!$G$14,J31)</f>
        <v>-</v>
      </c>
      <c r="M31" s="207"/>
      <c r="N31" s="154" t="str">
        <f>IF(B31="","-",IF(ISERROR(B31=VLOOKUP(B31,ListadoParticipantes!B$3:B$599,1,0)),"DATOS",VLOOKUP(B31,ListadoParticipantes!B$3:K$599,6,0)))</f>
        <v>-</v>
      </c>
      <c r="O31" s="156" t="str">
        <f>IF(B31="","-",IF(ISERROR(B31=VLOOKUP(B31,ListadoParticipantes!B$3:B$599,1,0)),"DATOS",VLOOKUP(B31,ListadoParticipantes!B$3:K$599,7,0)))</f>
        <v>-</v>
      </c>
      <c r="P31" s="154" t="str">
        <f>IF(B31="","-",IF(ISERROR(B31=VLOOKUP(B31,ListadoParticipantes!B$3:B$599,1,0)),"DATOS",VLOOKUP(B31,ListadoParticipantes!B$3:K$599,8,0)))</f>
        <v>-</v>
      </c>
      <c r="Q31" s="154" t="str">
        <f>IF(B31="","-",IF(ISERROR(B31=VLOOKUP(B31,ListadoParticipantes!B$3:B$599,1,0)),"DATOS",VLOOKUP(B31,ListadoParticipantes!B$3:K$599,9,0)))</f>
        <v>-</v>
      </c>
      <c r="R31" s="154" t="str">
        <f>IF(B31="","-",IF(ISERROR(B31=VLOOKUP(B31,ListadoParticipantes!B$3:B$599,1,0)),"DATOS",VLOOKUP(B31,ListadoParticipantes!B$3:K$599,10,0)))</f>
        <v>-</v>
      </c>
      <c r="S31" s="205"/>
    </row>
    <row r="32" spans="1:19" x14ac:dyDescent="0.3">
      <c r="A32" s="13">
        <v>28</v>
      </c>
      <c r="B32" s="127"/>
      <c r="C32" s="206" t="str">
        <f>IF(B32="","-",IF(ISERROR(B32=VLOOKUP(B32,No_Admitidos!A$1:A$10,1,0)),"Admitido","NO ADMITIDO"))</f>
        <v>-</v>
      </c>
      <c r="D32" s="154" t="str">
        <f>IF(B32="","-",IF(ISERROR(B32=VLOOKUP(B32,ListadoParticipantes!B$3:B$599,1,0)),"NUEVO INTRODUCIR DATOS",VLOOKUP(B32,ListadoParticipantes!B$3:K$599,2,0)))</f>
        <v>-</v>
      </c>
      <c r="E32" s="154" t="str">
        <f>IF(B32="","-",IF(ISERROR(B32=VLOOKUP(B32,ListadoParticipantes!B$3:B$599,1,0)),"DATOS",VLOOKUP(B32,ListadoParticipantes!B$3:K$599,3,0)))</f>
        <v>-</v>
      </c>
      <c r="F32" s="155" t="str">
        <f>IF(B32="","-",IF(ISERROR(B32=VLOOKUP(B32,ListadoParticipantes!B$3:B$599,1,0)),"DATOS",VLOOKUP(B32,ListadoParticipantes!B$3:K$599,4,0)))</f>
        <v>-</v>
      </c>
      <c r="G32" s="154" t="str">
        <f>IF(B32="","-",IF(ISERROR(B32=VLOOKUP(B32,ListadoParticipantes!B$3:B$599,1,0)),"DATOS",VLOOKUP(B32,ListadoParticipantes!B$3:K$599,5,0)))</f>
        <v>-</v>
      </c>
      <c r="H32" s="208" t="str">
        <f>IF(B32="","-",IF(ISERROR(B32=VLOOKUP(B32,Socios_Numero!B$2:B$74,1,0)),"SOCIO PARTICIPANTE","SOCIO NUMERO"))</f>
        <v>-</v>
      </c>
      <c r="I32" s="207"/>
      <c r="J32" s="207" t="str">
        <f>IF(AND(H32="SOCIO NUMERO",I32="SI"),Proyecto_Actividad!$G$14,IF(AND(H32="SOCIO NUMERO",I32="NO"),Proyecto_Actividad!$H$14,IF(AND(H32="SOCIO PARTICIPANTE",I32="SI"),Proyecto_Actividad!$I$14,IF(AND(H32="SOCIO PARTICIPANTE",I32="NO"),Proyecto_Actividad!$J$14,"-"))))</f>
        <v>-</v>
      </c>
      <c r="K32" s="207"/>
      <c r="L32" s="209" t="str">
        <f>IF(K32="SI",Proyecto_Actividad!$G$14,J32)</f>
        <v>-</v>
      </c>
      <c r="M32" s="207"/>
      <c r="N32" s="154" t="str">
        <f>IF(B32="","-",IF(ISERROR(B32=VLOOKUP(B32,ListadoParticipantes!B$3:B$599,1,0)),"DATOS",VLOOKUP(B32,ListadoParticipantes!B$3:K$599,6,0)))</f>
        <v>-</v>
      </c>
      <c r="O32" s="156" t="str">
        <f>IF(B32="","-",IF(ISERROR(B32=VLOOKUP(B32,ListadoParticipantes!B$3:B$599,1,0)),"DATOS",VLOOKUP(B32,ListadoParticipantes!B$3:K$599,7,0)))</f>
        <v>-</v>
      </c>
      <c r="P32" s="154" t="str">
        <f>IF(B32="","-",IF(ISERROR(B32=VLOOKUP(B32,ListadoParticipantes!B$3:B$599,1,0)),"DATOS",VLOOKUP(B32,ListadoParticipantes!B$3:K$599,8,0)))</f>
        <v>-</v>
      </c>
      <c r="Q32" s="154" t="str">
        <f>IF(B32="","-",IF(ISERROR(B32=VLOOKUP(B32,ListadoParticipantes!B$3:B$599,1,0)),"DATOS",VLOOKUP(B32,ListadoParticipantes!B$3:K$599,9,0)))</f>
        <v>-</v>
      </c>
      <c r="R32" s="154" t="str">
        <f>IF(B32="","-",IF(ISERROR(B32=VLOOKUP(B32,ListadoParticipantes!B$3:B$599,1,0)),"DATOS",VLOOKUP(B32,ListadoParticipantes!B$3:K$599,10,0)))</f>
        <v>-</v>
      </c>
      <c r="S32" s="205"/>
    </row>
    <row r="33" spans="1:19" x14ac:dyDescent="0.3">
      <c r="A33" s="13">
        <v>29</v>
      </c>
      <c r="B33" s="127"/>
      <c r="C33" s="206" t="str">
        <f>IF(B33="","-",IF(ISERROR(B33=VLOOKUP(B33,No_Admitidos!A$1:A$10,1,0)),"Admitido","NO ADMITIDO"))</f>
        <v>-</v>
      </c>
      <c r="D33" s="154" t="str">
        <f>IF(B33="","-",IF(ISERROR(B33=VLOOKUP(B33,ListadoParticipantes!B$3:B$599,1,0)),"NUEVO INTRODUCIR DATOS",VLOOKUP(B33,ListadoParticipantes!B$3:K$599,2,0)))</f>
        <v>-</v>
      </c>
      <c r="E33" s="154" t="str">
        <f>IF(B33="","-",IF(ISERROR(B33=VLOOKUP(B33,ListadoParticipantes!B$3:B$599,1,0)),"DATOS",VLOOKUP(B33,ListadoParticipantes!B$3:K$599,3,0)))</f>
        <v>-</v>
      </c>
      <c r="F33" s="155" t="str">
        <f>IF(B33="","-",IF(ISERROR(B33=VLOOKUP(B33,ListadoParticipantes!B$3:B$599,1,0)),"DATOS",VLOOKUP(B33,ListadoParticipantes!B$3:K$599,4,0)))</f>
        <v>-</v>
      </c>
      <c r="G33" s="154" t="str">
        <f>IF(B33="","-",IF(ISERROR(B33=VLOOKUP(B33,ListadoParticipantes!B$3:B$599,1,0)),"DATOS",VLOOKUP(B33,ListadoParticipantes!B$3:K$599,5,0)))</f>
        <v>-</v>
      </c>
      <c r="H33" s="208" t="str">
        <f>IF(B33="","-",IF(ISERROR(B33=VLOOKUP(B33,Socios_Numero!B$2:B$74,1,0)),"SOCIO PARTICIPANTE","SOCIO NUMERO"))</f>
        <v>-</v>
      </c>
      <c r="I33" s="207"/>
      <c r="J33" s="207" t="str">
        <f>IF(AND(H33="SOCIO NUMERO",I33="SI"),Proyecto_Actividad!$G$14,IF(AND(H33="SOCIO NUMERO",I33="NO"),Proyecto_Actividad!$H$14,IF(AND(H33="SOCIO PARTICIPANTE",I33="SI"),Proyecto_Actividad!$I$14,IF(AND(H33="SOCIO PARTICIPANTE",I33="NO"),Proyecto_Actividad!$J$14,"-"))))</f>
        <v>-</v>
      </c>
      <c r="K33" s="207"/>
      <c r="L33" s="209" t="str">
        <f>IF(K33="SI",Proyecto_Actividad!$G$14,J33)</f>
        <v>-</v>
      </c>
      <c r="M33" s="207"/>
      <c r="N33" s="154" t="str">
        <f>IF(B33="","-",IF(ISERROR(B33=VLOOKUP(B33,ListadoParticipantes!B$3:B$599,1,0)),"DATOS",VLOOKUP(B33,ListadoParticipantes!B$3:K$599,6,0)))</f>
        <v>-</v>
      </c>
      <c r="O33" s="156" t="str">
        <f>IF(B33="","-",IF(ISERROR(B33=VLOOKUP(B33,ListadoParticipantes!B$3:B$599,1,0)),"DATOS",VLOOKUP(B33,ListadoParticipantes!B$3:K$599,7,0)))</f>
        <v>-</v>
      </c>
      <c r="P33" s="154" t="str">
        <f>IF(B33="","-",IF(ISERROR(B33=VLOOKUP(B33,ListadoParticipantes!B$3:B$599,1,0)),"DATOS",VLOOKUP(B33,ListadoParticipantes!B$3:K$599,8,0)))</f>
        <v>-</v>
      </c>
      <c r="Q33" s="154" t="str">
        <f>IF(B33="","-",IF(ISERROR(B33=VLOOKUP(B33,ListadoParticipantes!B$3:B$599,1,0)),"DATOS",VLOOKUP(B33,ListadoParticipantes!B$3:K$599,9,0)))</f>
        <v>-</v>
      </c>
      <c r="R33" s="154" t="str">
        <f>IF(B33="","-",IF(ISERROR(B33=VLOOKUP(B33,ListadoParticipantes!B$3:B$599,1,0)),"DATOS",VLOOKUP(B33,ListadoParticipantes!B$3:K$599,10,0)))</f>
        <v>-</v>
      </c>
      <c r="S33" s="205"/>
    </row>
    <row r="34" spans="1:19" x14ac:dyDescent="0.3">
      <c r="A34" s="13">
        <v>30</v>
      </c>
      <c r="B34" s="127"/>
      <c r="C34" s="206" t="str">
        <f>IF(B34="","-",IF(ISERROR(B34=VLOOKUP(B34,No_Admitidos!A$1:A$10,1,0)),"Admitido","NO ADMITIDO"))</f>
        <v>-</v>
      </c>
      <c r="D34" s="154" t="str">
        <f>IF(B34="","-",IF(ISERROR(B34=VLOOKUP(B34,ListadoParticipantes!B$3:B$599,1,0)),"NUEVO INTRODUCIR DATOS",VLOOKUP(B34,ListadoParticipantes!B$3:K$599,2,0)))</f>
        <v>-</v>
      </c>
      <c r="E34" s="154" t="str">
        <f>IF(B34="","-",IF(ISERROR(B34=VLOOKUP(B34,ListadoParticipantes!B$3:B$599,1,0)),"DATOS",VLOOKUP(B34,ListadoParticipantes!B$3:K$599,3,0)))</f>
        <v>-</v>
      </c>
      <c r="F34" s="155" t="str">
        <f>IF(B34="","-",IF(ISERROR(B34=VLOOKUP(B34,ListadoParticipantes!B$3:B$599,1,0)),"DATOS",VLOOKUP(B34,ListadoParticipantes!B$3:K$599,4,0)))</f>
        <v>-</v>
      </c>
      <c r="G34" s="154" t="str">
        <f>IF(B34="","-",IF(ISERROR(B34=VLOOKUP(B34,ListadoParticipantes!B$3:B$599,1,0)),"DATOS",VLOOKUP(B34,ListadoParticipantes!B$3:K$599,5,0)))</f>
        <v>-</v>
      </c>
      <c r="H34" s="208" t="str">
        <f>IF(B34="","-",IF(ISERROR(B34=VLOOKUP(B34,Socios_Numero!B$2:B$74,1,0)),"SOCIO PARTICIPANTE","SOCIO NUMERO"))</f>
        <v>-</v>
      </c>
      <c r="I34" s="207"/>
      <c r="J34" s="207" t="str">
        <f>IF(AND(H34="SOCIO NUMERO",I34="SI"),Proyecto_Actividad!$G$14,IF(AND(H34="SOCIO NUMERO",I34="NO"),Proyecto_Actividad!$H$14,IF(AND(H34="SOCIO PARTICIPANTE",I34="SI"),Proyecto_Actividad!$I$14,IF(AND(H34="SOCIO PARTICIPANTE",I34="NO"),Proyecto_Actividad!$J$14,"-"))))</f>
        <v>-</v>
      </c>
      <c r="K34" s="207"/>
      <c r="L34" s="209" t="str">
        <f>IF(K34="SI",Proyecto_Actividad!$G$14,J34)</f>
        <v>-</v>
      </c>
      <c r="M34" s="207"/>
      <c r="N34" s="154" t="str">
        <f>IF(B34="","-",IF(ISERROR(B34=VLOOKUP(B34,ListadoParticipantes!B$3:B$599,1,0)),"DATOS",VLOOKUP(B34,ListadoParticipantes!B$3:K$599,6,0)))</f>
        <v>-</v>
      </c>
      <c r="O34" s="156" t="str">
        <f>IF(B34="","-",IF(ISERROR(B34=VLOOKUP(B34,ListadoParticipantes!B$3:B$599,1,0)),"DATOS",VLOOKUP(B34,ListadoParticipantes!B$3:K$599,7,0)))</f>
        <v>-</v>
      </c>
      <c r="P34" s="154" t="str">
        <f>IF(B34="","-",IF(ISERROR(B34=VLOOKUP(B34,ListadoParticipantes!B$3:B$599,1,0)),"DATOS",VLOOKUP(B34,ListadoParticipantes!B$3:K$599,8,0)))</f>
        <v>-</v>
      </c>
      <c r="Q34" s="154" t="str">
        <f>IF(B34="","-",IF(ISERROR(B34=VLOOKUP(B34,ListadoParticipantes!B$3:B$599,1,0)),"DATOS",VLOOKUP(B34,ListadoParticipantes!B$3:K$599,9,0)))</f>
        <v>-</v>
      </c>
      <c r="R34" s="154" t="str">
        <f>IF(B34="","-",IF(ISERROR(B34=VLOOKUP(B34,ListadoParticipantes!B$3:B$599,1,0)),"DATOS",VLOOKUP(B34,ListadoParticipantes!B$3:K$599,10,0)))</f>
        <v>-</v>
      </c>
      <c r="S34" s="205"/>
    </row>
    <row r="35" spans="1:19" x14ac:dyDescent="0.3">
      <c r="A35" s="13">
        <v>31</v>
      </c>
      <c r="B35" s="127"/>
      <c r="C35" s="206" t="str">
        <f>IF(B35="","-",IF(ISERROR(B35=VLOOKUP(B35,No_Admitidos!A$1:A$10,1,0)),"Admitido","NO ADMITIDO"))</f>
        <v>-</v>
      </c>
      <c r="D35" s="154" t="str">
        <f>IF(B35="","-",IF(ISERROR(B35=VLOOKUP(B35,ListadoParticipantes!B$3:B$599,1,0)),"NUEVO INTRODUCIR DATOS",VLOOKUP(B35,ListadoParticipantes!B$3:K$599,2,0)))</f>
        <v>-</v>
      </c>
      <c r="E35" s="154" t="str">
        <f>IF(B35="","-",IF(ISERROR(B35=VLOOKUP(B35,ListadoParticipantes!B$3:B$599,1,0)),"DATOS",VLOOKUP(B35,ListadoParticipantes!B$3:K$599,3,0)))</f>
        <v>-</v>
      </c>
      <c r="F35" s="155" t="str">
        <f>IF(B35="","-",IF(ISERROR(B35=VLOOKUP(B35,ListadoParticipantes!B$3:B$599,1,0)),"DATOS",VLOOKUP(B35,ListadoParticipantes!B$3:K$599,4,0)))</f>
        <v>-</v>
      </c>
      <c r="G35" s="154" t="str">
        <f>IF(B35="","-",IF(ISERROR(B35=VLOOKUP(B35,ListadoParticipantes!B$3:B$599,1,0)),"DATOS",VLOOKUP(B35,ListadoParticipantes!B$3:K$599,5,0)))</f>
        <v>-</v>
      </c>
      <c r="H35" s="208" t="str">
        <f>IF(B35="","-",IF(ISERROR(B35=VLOOKUP(B35,Socios_Numero!B$2:B$74,1,0)),"SOCIO PARTICIPANTE","SOCIO NUMERO"))</f>
        <v>-</v>
      </c>
      <c r="I35" s="207"/>
      <c r="J35" s="207" t="str">
        <f>IF(AND(H35="SOCIO NUMERO",I35="SI"),Proyecto_Actividad!$G$14,IF(AND(H35="SOCIO NUMERO",I35="NO"),Proyecto_Actividad!$H$14,IF(AND(H35="SOCIO PARTICIPANTE",I35="SI"),Proyecto_Actividad!$I$14,IF(AND(H35="SOCIO PARTICIPANTE",I35="NO"),Proyecto_Actividad!$J$14,"-"))))</f>
        <v>-</v>
      </c>
      <c r="K35" s="207"/>
      <c r="L35" s="209" t="str">
        <f>IF(K35="SI",Proyecto_Actividad!$G$14,J35)</f>
        <v>-</v>
      </c>
      <c r="M35" s="207"/>
      <c r="N35" s="154" t="str">
        <f>IF(B35="","-",IF(ISERROR(B35=VLOOKUP(B35,ListadoParticipantes!B$3:B$599,1,0)),"DATOS",VLOOKUP(B35,ListadoParticipantes!B$3:K$599,6,0)))</f>
        <v>-</v>
      </c>
      <c r="O35" s="156" t="str">
        <f>IF(B35="","-",IF(ISERROR(B35=VLOOKUP(B35,ListadoParticipantes!B$3:B$599,1,0)),"DATOS",VLOOKUP(B35,ListadoParticipantes!B$3:K$599,7,0)))</f>
        <v>-</v>
      </c>
      <c r="P35" s="154" t="str">
        <f>IF(B35="","-",IF(ISERROR(B35=VLOOKUP(B35,ListadoParticipantes!B$3:B$599,1,0)),"DATOS",VLOOKUP(B35,ListadoParticipantes!B$3:K$599,8,0)))</f>
        <v>-</v>
      </c>
      <c r="Q35" s="154" t="str">
        <f>IF(B35="","-",IF(ISERROR(B35=VLOOKUP(B35,ListadoParticipantes!B$3:B$599,1,0)),"DATOS",VLOOKUP(B35,ListadoParticipantes!B$3:K$599,9,0)))</f>
        <v>-</v>
      </c>
      <c r="R35" s="154" t="str">
        <f>IF(B35="","-",IF(ISERROR(B35=VLOOKUP(B35,ListadoParticipantes!B$3:B$599,1,0)),"DATOS",VLOOKUP(B35,ListadoParticipantes!B$3:K$599,10,0)))</f>
        <v>-</v>
      </c>
      <c r="S35" s="205"/>
    </row>
    <row r="36" spans="1:19" x14ac:dyDescent="0.3">
      <c r="A36" s="13">
        <v>32</v>
      </c>
      <c r="B36" s="127"/>
      <c r="C36" s="206" t="str">
        <f>IF(B36="","-",IF(ISERROR(B36=VLOOKUP(B36,No_Admitidos!A$1:A$10,1,0)),"Admitido","NO ADMITIDO"))</f>
        <v>-</v>
      </c>
      <c r="D36" s="154" t="str">
        <f>IF(B36="","-",IF(ISERROR(B36=VLOOKUP(B36,ListadoParticipantes!B$3:B$599,1,0)),"NUEVO INTRODUCIR DATOS",VLOOKUP(B36,ListadoParticipantes!B$3:K$599,2,0)))</f>
        <v>-</v>
      </c>
      <c r="E36" s="154" t="str">
        <f>IF(B36="","-",IF(ISERROR(B36=VLOOKUP(B36,ListadoParticipantes!B$3:B$599,1,0)),"DATOS",VLOOKUP(B36,ListadoParticipantes!B$3:K$599,3,0)))</f>
        <v>-</v>
      </c>
      <c r="F36" s="155" t="str">
        <f>IF(B36="","-",IF(ISERROR(B36=VLOOKUP(B36,ListadoParticipantes!B$3:B$599,1,0)),"DATOS",VLOOKUP(B36,ListadoParticipantes!B$3:K$599,4,0)))</f>
        <v>-</v>
      </c>
      <c r="G36" s="154" t="str">
        <f>IF(B36="","-",IF(ISERROR(B36=VLOOKUP(B36,ListadoParticipantes!B$3:B$599,1,0)),"DATOS",VLOOKUP(B36,ListadoParticipantes!B$3:K$599,5,0)))</f>
        <v>-</v>
      </c>
      <c r="H36" s="208" t="str">
        <f>IF(B36="","-",IF(ISERROR(B36=VLOOKUP(B36,Socios_Numero!B$2:B$74,1,0)),"SOCIO PARTICIPANTE","SOCIO NUMERO"))</f>
        <v>-</v>
      </c>
      <c r="I36" s="207"/>
      <c r="J36" s="207" t="str">
        <f>IF(AND(H36="SOCIO NUMERO",I36="SI"),Proyecto_Actividad!$G$14,IF(AND(H36="SOCIO NUMERO",I36="NO"),Proyecto_Actividad!$H$14,IF(AND(H36="SOCIO PARTICIPANTE",I36="SI"),Proyecto_Actividad!$I$14,IF(AND(H36="SOCIO PARTICIPANTE",I36="NO"),Proyecto_Actividad!$J$14,"-"))))</f>
        <v>-</v>
      </c>
      <c r="K36" s="207"/>
      <c r="L36" s="209" t="str">
        <f>IF(K36="SI",Proyecto_Actividad!$G$14,J36)</f>
        <v>-</v>
      </c>
      <c r="M36" s="207"/>
      <c r="N36" s="154" t="str">
        <f>IF(B36="","-",IF(ISERROR(B36=VLOOKUP(B36,ListadoParticipantes!B$3:B$599,1,0)),"DATOS",VLOOKUP(B36,ListadoParticipantes!B$3:K$599,6,0)))</f>
        <v>-</v>
      </c>
      <c r="O36" s="156" t="str">
        <f>IF(B36="","-",IF(ISERROR(B36=VLOOKUP(B36,ListadoParticipantes!B$3:B$599,1,0)),"DATOS",VLOOKUP(B36,ListadoParticipantes!B$3:K$599,7,0)))</f>
        <v>-</v>
      </c>
      <c r="P36" s="154" t="str">
        <f>IF(B36="","-",IF(ISERROR(B36=VLOOKUP(B36,ListadoParticipantes!B$3:B$599,1,0)),"DATOS",VLOOKUP(B36,ListadoParticipantes!B$3:K$599,8,0)))</f>
        <v>-</v>
      </c>
      <c r="Q36" s="154" t="str">
        <f>IF(B36="","-",IF(ISERROR(B36=VLOOKUP(B36,ListadoParticipantes!B$3:B$599,1,0)),"DATOS",VLOOKUP(B36,ListadoParticipantes!B$3:K$599,9,0)))</f>
        <v>-</v>
      </c>
      <c r="R36" s="154" t="str">
        <f>IF(B36="","-",IF(ISERROR(B36=VLOOKUP(B36,ListadoParticipantes!B$3:B$599,1,0)),"DATOS",VLOOKUP(B36,ListadoParticipantes!B$3:K$599,10,0)))</f>
        <v>-</v>
      </c>
      <c r="S36" s="205"/>
    </row>
    <row r="37" spans="1:19" x14ac:dyDescent="0.3">
      <c r="A37" s="13">
        <v>33</v>
      </c>
      <c r="B37" s="127"/>
      <c r="C37" s="206" t="str">
        <f>IF(B37="","-",IF(ISERROR(B37=VLOOKUP(B37,No_Admitidos!A$1:A$10,1,0)),"Admitido","NO ADMITIDO"))</f>
        <v>-</v>
      </c>
      <c r="D37" s="154" t="str">
        <f>IF(B37="","-",IF(ISERROR(B37=VLOOKUP(B37,ListadoParticipantes!B$3:B$599,1,0)),"NUEVO INTRODUCIR DATOS",VLOOKUP(B37,ListadoParticipantes!B$3:K$599,2,0)))</f>
        <v>-</v>
      </c>
      <c r="E37" s="154" t="str">
        <f>IF(B37="","-",IF(ISERROR(B37=VLOOKUP(B37,ListadoParticipantes!B$3:B$599,1,0)),"DATOS",VLOOKUP(B37,ListadoParticipantes!B$3:K$599,3,0)))</f>
        <v>-</v>
      </c>
      <c r="F37" s="155" t="str">
        <f>IF(B37="","-",IF(ISERROR(B37=VLOOKUP(B37,ListadoParticipantes!B$3:B$599,1,0)),"DATOS",VLOOKUP(B37,ListadoParticipantes!B$3:K$599,4,0)))</f>
        <v>-</v>
      </c>
      <c r="G37" s="154" t="str">
        <f>IF(B37="","-",IF(ISERROR(B37=VLOOKUP(B37,ListadoParticipantes!B$3:B$599,1,0)),"DATOS",VLOOKUP(B37,ListadoParticipantes!B$3:K$599,5,0)))</f>
        <v>-</v>
      </c>
      <c r="H37" s="208" t="str">
        <f>IF(B37="","-",IF(ISERROR(B37=VLOOKUP(B37,Socios_Numero!B$2:B$74,1,0)),"SOCIO PARTICIPANTE","SOCIO NUMERO"))</f>
        <v>-</v>
      </c>
      <c r="I37" s="207"/>
      <c r="J37" s="207" t="str">
        <f>IF(AND(H37="SOCIO NUMERO",I37="SI"),Proyecto_Actividad!$G$14,IF(AND(H37="SOCIO NUMERO",I37="NO"),Proyecto_Actividad!$H$14,IF(AND(H37="SOCIO PARTICIPANTE",I37="SI"),Proyecto_Actividad!$I$14,IF(AND(H37="SOCIO PARTICIPANTE",I37="NO"),Proyecto_Actividad!$J$14,"-"))))</f>
        <v>-</v>
      </c>
      <c r="K37" s="207"/>
      <c r="L37" s="209" t="str">
        <f>IF(K37="SI",Proyecto_Actividad!$G$14,J37)</f>
        <v>-</v>
      </c>
      <c r="M37" s="207"/>
      <c r="N37" s="154" t="str">
        <f>IF(B37="","-",IF(ISERROR(B37=VLOOKUP(B37,ListadoParticipantes!B$3:B$599,1,0)),"DATOS",VLOOKUP(B37,ListadoParticipantes!B$3:K$599,6,0)))</f>
        <v>-</v>
      </c>
      <c r="O37" s="156" t="str">
        <f>IF(B37="","-",IF(ISERROR(B37=VLOOKUP(B37,ListadoParticipantes!B$3:B$599,1,0)),"DATOS",VLOOKUP(B37,ListadoParticipantes!B$3:K$599,7,0)))</f>
        <v>-</v>
      </c>
      <c r="P37" s="154" t="str">
        <f>IF(B37="","-",IF(ISERROR(B37=VLOOKUP(B37,ListadoParticipantes!B$3:B$599,1,0)),"DATOS",VLOOKUP(B37,ListadoParticipantes!B$3:K$599,8,0)))</f>
        <v>-</v>
      </c>
      <c r="Q37" s="154" t="str">
        <f>IF(B37="","-",IF(ISERROR(B37=VLOOKUP(B37,ListadoParticipantes!B$3:B$599,1,0)),"DATOS",VLOOKUP(B37,ListadoParticipantes!B$3:K$599,9,0)))</f>
        <v>-</v>
      </c>
      <c r="R37" s="154" t="str">
        <f>IF(B37="","-",IF(ISERROR(B37=VLOOKUP(B37,ListadoParticipantes!B$3:B$599,1,0)),"DATOS",VLOOKUP(B37,ListadoParticipantes!B$3:K$599,10,0)))</f>
        <v>-</v>
      </c>
      <c r="S37" s="205"/>
    </row>
    <row r="38" spans="1:19" x14ac:dyDescent="0.3">
      <c r="A38" s="13">
        <v>34</v>
      </c>
      <c r="B38" s="127"/>
      <c r="C38" s="206" t="str">
        <f>IF(B38="","-",IF(ISERROR(B38=VLOOKUP(B38,No_Admitidos!A$1:A$10,1,0)),"Admitido","NO ADMITIDO"))</f>
        <v>-</v>
      </c>
      <c r="D38" s="154" t="str">
        <f>IF(B38="","-",IF(ISERROR(B38=VLOOKUP(B38,ListadoParticipantes!B$3:B$599,1,0)),"NUEVO INTRODUCIR DATOS",VLOOKUP(B38,ListadoParticipantes!B$3:K$599,2,0)))</f>
        <v>-</v>
      </c>
      <c r="E38" s="154" t="str">
        <f>IF(B38="","-",IF(ISERROR(B38=VLOOKUP(B38,ListadoParticipantes!B$3:B$599,1,0)),"DATOS",VLOOKUP(B38,ListadoParticipantes!B$3:K$599,3,0)))</f>
        <v>-</v>
      </c>
      <c r="F38" s="155" t="str">
        <f>IF(B38="","-",IF(ISERROR(B38=VLOOKUP(B38,ListadoParticipantes!B$3:B$599,1,0)),"DATOS",VLOOKUP(B38,ListadoParticipantes!B$3:K$599,4,0)))</f>
        <v>-</v>
      </c>
      <c r="G38" s="154" t="str">
        <f>IF(B38="","-",IF(ISERROR(B38=VLOOKUP(B38,ListadoParticipantes!B$3:B$599,1,0)),"DATOS",VLOOKUP(B38,ListadoParticipantes!B$3:K$599,5,0)))</f>
        <v>-</v>
      </c>
      <c r="H38" s="208" t="str">
        <f>IF(B38="","-",IF(ISERROR(B38=VLOOKUP(B38,Socios_Numero!B$2:B$74,1,0)),"SOCIO PARTICIPANTE","SOCIO NUMERO"))</f>
        <v>-</v>
      </c>
      <c r="I38" s="207"/>
      <c r="J38" s="207" t="str">
        <f>IF(AND(H38="SOCIO NUMERO",I38="SI"),Proyecto_Actividad!$G$14,IF(AND(H38="SOCIO NUMERO",I38="NO"),Proyecto_Actividad!$H$14,IF(AND(H38="SOCIO PARTICIPANTE",I38="SI"),Proyecto_Actividad!$I$14,IF(AND(H38="SOCIO PARTICIPANTE",I38="NO"),Proyecto_Actividad!$J$14,"-"))))</f>
        <v>-</v>
      </c>
      <c r="K38" s="207"/>
      <c r="L38" s="209" t="str">
        <f>IF(K38="SI",Proyecto_Actividad!$G$14,J38)</f>
        <v>-</v>
      </c>
      <c r="M38" s="207"/>
      <c r="N38" s="154" t="str">
        <f>IF(B38="","-",IF(ISERROR(B38=VLOOKUP(B38,ListadoParticipantes!B$3:B$599,1,0)),"DATOS",VLOOKUP(B38,ListadoParticipantes!B$3:K$599,6,0)))</f>
        <v>-</v>
      </c>
      <c r="O38" s="156" t="str">
        <f>IF(B38="","-",IF(ISERROR(B38=VLOOKUP(B38,ListadoParticipantes!B$3:B$599,1,0)),"DATOS",VLOOKUP(B38,ListadoParticipantes!B$3:K$599,7,0)))</f>
        <v>-</v>
      </c>
      <c r="P38" s="154" t="str">
        <f>IF(B38="","-",IF(ISERROR(B38=VLOOKUP(B38,ListadoParticipantes!B$3:B$599,1,0)),"DATOS",VLOOKUP(B38,ListadoParticipantes!B$3:K$599,8,0)))</f>
        <v>-</v>
      </c>
      <c r="Q38" s="154" t="str">
        <f>IF(B38="","-",IF(ISERROR(B38=VLOOKUP(B38,ListadoParticipantes!B$3:B$599,1,0)),"DATOS",VLOOKUP(B38,ListadoParticipantes!B$3:K$599,9,0)))</f>
        <v>-</v>
      </c>
      <c r="R38" s="154" t="str">
        <f>IF(B38="","-",IF(ISERROR(B38=VLOOKUP(B38,ListadoParticipantes!B$3:B$599,1,0)),"DATOS",VLOOKUP(B38,ListadoParticipantes!B$3:K$599,10,0)))</f>
        <v>-</v>
      </c>
      <c r="S38" s="205"/>
    </row>
    <row r="39" spans="1:19" x14ac:dyDescent="0.3">
      <c r="A39" s="13">
        <v>35</v>
      </c>
      <c r="B39" s="127"/>
      <c r="C39" s="206" t="str">
        <f>IF(B39="","-",IF(ISERROR(B39=VLOOKUP(B39,No_Admitidos!A$1:A$10,1,0)),"Admitido","NO ADMITIDO"))</f>
        <v>-</v>
      </c>
      <c r="D39" s="154" t="str">
        <f>IF(B39="","-",IF(ISERROR(B39=VLOOKUP(B39,ListadoParticipantes!B$3:B$599,1,0)),"NUEVO INTRODUCIR DATOS",VLOOKUP(B39,ListadoParticipantes!B$3:K$599,2,0)))</f>
        <v>-</v>
      </c>
      <c r="E39" s="154" t="str">
        <f>IF(B39="","-",IF(ISERROR(B39=VLOOKUP(B39,ListadoParticipantes!B$3:B$599,1,0)),"DATOS",VLOOKUP(B39,ListadoParticipantes!B$3:K$599,3,0)))</f>
        <v>-</v>
      </c>
      <c r="F39" s="155" t="str">
        <f>IF(B39="","-",IF(ISERROR(B39=VLOOKUP(B39,ListadoParticipantes!B$3:B$599,1,0)),"DATOS",VLOOKUP(B39,ListadoParticipantes!B$3:K$599,4,0)))</f>
        <v>-</v>
      </c>
      <c r="G39" s="154" t="str">
        <f>IF(B39="","-",IF(ISERROR(B39=VLOOKUP(B39,ListadoParticipantes!B$3:B$599,1,0)),"DATOS",VLOOKUP(B39,ListadoParticipantes!B$3:K$599,5,0)))</f>
        <v>-</v>
      </c>
      <c r="H39" s="208" t="str">
        <f>IF(B39="","-",IF(ISERROR(B39=VLOOKUP(B39,Socios_Numero!B$2:B$74,1,0)),"SOCIO PARTICIPANTE","SOCIO NUMERO"))</f>
        <v>-</v>
      </c>
      <c r="I39" s="207"/>
      <c r="J39" s="207" t="str">
        <f>IF(AND(H39="SOCIO NUMERO",I39="SI"),Proyecto_Actividad!$G$14,IF(AND(H39="SOCIO NUMERO",I39="NO"),Proyecto_Actividad!$H$14,IF(AND(H39="SOCIO PARTICIPANTE",I39="SI"),Proyecto_Actividad!$I$14,IF(AND(H39="SOCIO PARTICIPANTE",I39="NO"),Proyecto_Actividad!$J$14,"-"))))</f>
        <v>-</v>
      </c>
      <c r="K39" s="207"/>
      <c r="L39" s="209" t="str">
        <f>IF(K39="SI",Proyecto_Actividad!$G$14,J39)</f>
        <v>-</v>
      </c>
      <c r="M39" s="207"/>
      <c r="N39" s="154" t="str">
        <f>IF(B39="","-",IF(ISERROR(B39=VLOOKUP(B39,ListadoParticipantes!B$3:B$599,1,0)),"DATOS",VLOOKUP(B39,ListadoParticipantes!B$3:K$599,6,0)))</f>
        <v>-</v>
      </c>
      <c r="O39" s="156" t="str">
        <f>IF(B39="","-",IF(ISERROR(B39=VLOOKUP(B39,ListadoParticipantes!B$3:B$599,1,0)),"DATOS",VLOOKUP(B39,ListadoParticipantes!B$3:K$599,7,0)))</f>
        <v>-</v>
      </c>
      <c r="P39" s="154" t="str">
        <f>IF(B39="","-",IF(ISERROR(B39=VLOOKUP(B39,ListadoParticipantes!B$3:B$599,1,0)),"DATOS",VLOOKUP(B39,ListadoParticipantes!B$3:K$599,8,0)))</f>
        <v>-</v>
      </c>
      <c r="Q39" s="154" t="str">
        <f>IF(B39="","-",IF(ISERROR(B39=VLOOKUP(B39,ListadoParticipantes!B$3:B$599,1,0)),"DATOS",VLOOKUP(B39,ListadoParticipantes!B$3:K$599,9,0)))</f>
        <v>-</v>
      </c>
      <c r="R39" s="154" t="str">
        <f>IF(B39="","-",IF(ISERROR(B39=VLOOKUP(B39,ListadoParticipantes!B$3:B$599,1,0)),"DATOS",VLOOKUP(B39,ListadoParticipantes!B$3:K$599,10,0)))</f>
        <v>-</v>
      </c>
      <c r="S39" s="205"/>
    </row>
    <row r="40" spans="1:19" x14ac:dyDescent="0.3">
      <c r="A40" s="13">
        <v>36</v>
      </c>
      <c r="B40" s="127"/>
      <c r="C40" s="206" t="str">
        <f>IF(B40="","-",IF(ISERROR(B40=VLOOKUP(B40,No_Admitidos!A$1:A$10,1,0)),"Admitido","NO ADMITIDO"))</f>
        <v>-</v>
      </c>
      <c r="D40" s="154" t="str">
        <f>IF(B40="","-",IF(ISERROR(B40=VLOOKUP(B40,ListadoParticipantes!B$3:B$599,1,0)),"NUEVO INTRODUCIR DATOS",VLOOKUP(B40,ListadoParticipantes!B$3:K$599,2,0)))</f>
        <v>-</v>
      </c>
      <c r="E40" s="154" t="str">
        <f>IF(B40="","-",IF(ISERROR(B40=VLOOKUP(B40,ListadoParticipantes!B$3:B$599,1,0)),"DATOS",VLOOKUP(B40,ListadoParticipantes!B$3:K$599,3,0)))</f>
        <v>-</v>
      </c>
      <c r="F40" s="155" t="str">
        <f>IF(B40="","-",IF(ISERROR(B40=VLOOKUP(B40,ListadoParticipantes!B$3:B$599,1,0)),"DATOS",VLOOKUP(B40,ListadoParticipantes!B$3:K$599,4,0)))</f>
        <v>-</v>
      </c>
      <c r="G40" s="154" t="str">
        <f>IF(B40="","-",IF(ISERROR(B40=VLOOKUP(B40,ListadoParticipantes!B$3:B$599,1,0)),"DATOS",VLOOKUP(B40,ListadoParticipantes!B$3:K$599,5,0)))</f>
        <v>-</v>
      </c>
      <c r="H40" s="208" t="str">
        <f>IF(B40="","-",IF(ISERROR(B40=VLOOKUP(B40,Socios_Numero!B$2:B$74,1,0)),"SOCIO PARTICIPANTE","SOCIO NUMERO"))</f>
        <v>-</v>
      </c>
      <c r="I40" s="207"/>
      <c r="J40" s="207" t="str">
        <f>IF(AND(H40="SOCIO NUMERO",I40="SI"),Proyecto_Actividad!$G$14,IF(AND(H40="SOCIO NUMERO",I40="NO"),Proyecto_Actividad!$H$14,IF(AND(H40="SOCIO PARTICIPANTE",I40="SI"),Proyecto_Actividad!$I$14,IF(AND(H40="SOCIO PARTICIPANTE",I40="NO"),Proyecto_Actividad!$J$14,"-"))))</f>
        <v>-</v>
      </c>
      <c r="K40" s="207"/>
      <c r="L40" s="209" t="str">
        <f>IF(K40="SI",Proyecto_Actividad!$G$14,J40)</f>
        <v>-</v>
      </c>
      <c r="M40" s="207"/>
      <c r="N40" s="154" t="str">
        <f>IF(B40="","-",IF(ISERROR(B40=VLOOKUP(B40,ListadoParticipantes!B$3:B$599,1,0)),"DATOS",VLOOKUP(B40,ListadoParticipantes!B$3:K$599,6,0)))</f>
        <v>-</v>
      </c>
      <c r="O40" s="156" t="str">
        <f>IF(B40="","-",IF(ISERROR(B40=VLOOKUP(B40,ListadoParticipantes!B$3:B$599,1,0)),"DATOS",VLOOKUP(B40,ListadoParticipantes!B$3:K$599,7,0)))</f>
        <v>-</v>
      </c>
      <c r="P40" s="154" t="str">
        <f>IF(B40="","-",IF(ISERROR(B40=VLOOKUP(B40,ListadoParticipantes!B$3:B$599,1,0)),"DATOS",VLOOKUP(B40,ListadoParticipantes!B$3:K$599,8,0)))</f>
        <v>-</v>
      </c>
      <c r="Q40" s="154" t="str">
        <f>IF(B40="","-",IF(ISERROR(B40=VLOOKUP(B40,ListadoParticipantes!B$3:B$599,1,0)),"DATOS",VLOOKUP(B40,ListadoParticipantes!B$3:K$599,9,0)))</f>
        <v>-</v>
      </c>
      <c r="R40" s="154" t="str">
        <f>IF(B40="","-",IF(ISERROR(B40=VLOOKUP(B40,ListadoParticipantes!B$3:B$599,1,0)),"DATOS",VLOOKUP(B40,ListadoParticipantes!B$3:K$599,10,0)))</f>
        <v>-</v>
      </c>
      <c r="S40" s="205"/>
    </row>
    <row r="41" spans="1:19" x14ac:dyDescent="0.3">
      <c r="A41" s="13">
        <v>37</v>
      </c>
      <c r="B41" s="127"/>
      <c r="C41" s="206" t="str">
        <f>IF(B41="","-",IF(ISERROR(B41=VLOOKUP(B41,No_Admitidos!A$1:A$10,1,0)),"Admitido","NO ADMITIDO"))</f>
        <v>-</v>
      </c>
      <c r="D41" s="154" t="str">
        <f>IF(B41="","-",IF(ISERROR(B41=VLOOKUP(B41,ListadoParticipantes!B$3:B$599,1,0)),"NUEVO INTRODUCIR DATOS",VLOOKUP(B41,ListadoParticipantes!B$3:K$599,2,0)))</f>
        <v>-</v>
      </c>
      <c r="E41" s="154" t="str">
        <f>IF(B41="","-",IF(ISERROR(B41=VLOOKUP(B41,ListadoParticipantes!B$3:B$599,1,0)),"DATOS",VLOOKUP(B41,ListadoParticipantes!B$3:K$599,3,0)))</f>
        <v>-</v>
      </c>
      <c r="F41" s="155" t="str">
        <f>IF(B41="","-",IF(ISERROR(B41=VLOOKUP(B41,ListadoParticipantes!B$3:B$599,1,0)),"DATOS",VLOOKUP(B41,ListadoParticipantes!B$3:K$599,4,0)))</f>
        <v>-</v>
      </c>
      <c r="G41" s="154" t="str">
        <f>IF(B41="","-",IF(ISERROR(B41=VLOOKUP(B41,ListadoParticipantes!B$3:B$599,1,0)),"DATOS",VLOOKUP(B41,ListadoParticipantes!B$3:K$599,5,0)))</f>
        <v>-</v>
      </c>
      <c r="H41" s="208" t="str">
        <f>IF(B41="","-",IF(ISERROR(B41=VLOOKUP(B41,Socios_Numero!B$2:B$74,1,0)),"SOCIO PARTICIPANTE","SOCIO NUMERO"))</f>
        <v>-</v>
      </c>
      <c r="I41" s="207"/>
      <c r="J41" s="207" t="str">
        <f>IF(AND(H41="SOCIO NUMERO",I41="SI"),Proyecto_Actividad!$G$14,IF(AND(H41="SOCIO NUMERO",I41="NO"),Proyecto_Actividad!$H$14,IF(AND(H41="SOCIO PARTICIPANTE",I41="SI"),Proyecto_Actividad!$I$14,IF(AND(H41="SOCIO PARTICIPANTE",I41="NO"),Proyecto_Actividad!$J$14,"-"))))</f>
        <v>-</v>
      </c>
      <c r="K41" s="207"/>
      <c r="L41" s="209" t="str">
        <f>IF(K41="SI",Proyecto_Actividad!$G$14,J41)</f>
        <v>-</v>
      </c>
      <c r="M41" s="207"/>
      <c r="N41" s="154" t="str">
        <f>IF(B41="","-",IF(ISERROR(B41=VLOOKUP(B41,ListadoParticipantes!B$3:B$599,1,0)),"DATOS",VLOOKUP(B41,ListadoParticipantes!B$3:K$599,6,0)))</f>
        <v>-</v>
      </c>
      <c r="O41" s="156" t="str">
        <f>IF(B41="","-",IF(ISERROR(B41=VLOOKUP(B41,ListadoParticipantes!B$3:B$599,1,0)),"DATOS",VLOOKUP(B41,ListadoParticipantes!B$3:K$599,7,0)))</f>
        <v>-</v>
      </c>
      <c r="P41" s="154" t="str">
        <f>IF(B41="","-",IF(ISERROR(B41=VLOOKUP(B41,ListadoParticipantes!B$3:B$599,1,0)),"DATOS",VLOOKUP(B41,ListadoParticipantes!B$3:K$599,8,0)))</f>
        <v>-</v>
      </c>
      <c r="Q41" s="154" t="str">
        <f>IF(B41="","-",IF(ISERROR(B41=VLOOKUP(B41,ListadoParticipantes!B$3:B$599,1,0)),"DATOS",VLOOKUP(B41,ListadoParticipantes!B$3:K$599,9,0)))</f>
        <v>-</v>
      </c>
      <c r="R41" s="154" t="str">
        <f>IF(B41="","-",IF(ISERROR(B41=VLOOKUP(B41,ListadoParticipantes!B$3:B$599,1,0)),"DATOS",VLOOKUP(B41,ListadoParticipantes!B$3:K$599,10,0)))</f>
        <v>-</v>
      </c>
      <c r="S41" s="205"/>
    </row>
    <row r="42" spans="1:19" x14ac:dyDescent="0.3">
      <c r="A42" s="13">
        <v>38</v>
      </c>
      <c r="B42" s="127"/>
      <c r="C42" s="206" t="str">
        <f>IF(B42="","-",IF(ISERROR(B42=VLOOKUP(B42,No_Admitidos!A$1:A$10,1,0)),"Admitido","NO ADMITIDO"))</f>
        <v>-</v>
      </c>
      <c r="D42" s="154" t="str">
        <f>IF(B42="","-",IF(ISERROR(B42=VLOOKUP(B42,ListadoParticipantes!B$3:B$599,1,0)),"NUEVO INTRODUCIR DATOS",VLOOKUP(B42,ListadoParticipantes!B$3:K$599,2,0)))</f>
        <v>-</v>
      </c>
      <c r="E42" s="154" t="str">
        <f>IF(B42="","-",IF(ISERROR(B42=VLOOKUP(B42,ListadoParticipantes!B$3:B$599,1,0)),"DATOS",VLOOKUP(B42,ListadoParticipantes!B$3:K$599,3,0)))</f>
        <v>-</v>
      </c>
      <c r="F42" s="155" t="str">
        <f>IF(B42="","-",IF(ISERROR(B42=VLOOKUP(B42,ListadoParticipantes!B$3:B$599,1,0)),"DATOS",VLOOKUP(B42,ListadoParticipantes!B$3:K$599,4,0)))</f>
        <v>-</v>
      </c>
      <c r="G42" s="154" t="str">
        <f>IF(B42="","-",IF(ISERROR(B42=VLOOKUP(B42,ListadoParticipantes!B$3:B$599,1,0)),"DATOS",VLOOKUP(B42,ListadoParticipantes!B$3:K$599,5,0)))</f>
        <v>-</v>
      </c>
      <c r="H42" s="208" t="str">
        <f>IF(B42="","-",IF(ISERROR(B42=VLOOKUP(B42,Socios_Numero!B$2:B$74,1,0)),"SOCIO PARTICIPANTE","SOCIO NUMERO"))</f>
        <v>-</v>
      </c>
      <c r="I42" s="207"/>
      <c r="J42" s="207" t="str">
        <f>IF(AND(H42="SOCIO NUMERO",I42="SI"),Proyecto_Actividad!$G$14,IF(AND(H42="SOCIO NUMERO",I42="NO"),Proyecto_Actividad!$H$14,IF(AND(H42="SOCIO PARTICIPANTE",I42="SI"),Proyecto_Actividad!$I$14,IF(AND(H42="SOCIO PARTICIPANTE",I42="NO"),Proyecto_Actividad!$J$14,"-"))))</f>
        <v>-</v>
      </c>
      <c r="K42" s="207"/>
      <c r="L42" s="209" t="str">
        <f>IF(K42="SI",Proyecto_Actividad!$G$14,J42)</f>
        <v>-</v>
      </c>
      <c r="M42" s="207"/>
      <c r="N42" s="154" t="str">
        <f>IF(B42="","-",IF(ISERROR(B42=VLOOKUP(B42,ListadoParticipantes!B$3:B$599,1,0)),"DATOS",VLOOKUP(B42,ListadoParticipantes!B$3:K$599,6,0)))</f>
        <v>-</v>
      </c>
      <c r="O42" s="156" t="str">
        <f>IF(B42="","-",IF(ISERROR(B42=VLOOKUP(B42,ListadoParticipantes!B$3:B$599,1,0)),"DATOS",VLOOKUP(B42,ListadoParticipantes!B$3:K$599,7,0)))</f>
        <v>-</v>
      </c>
      <c r="P42" s="154" t="str">
        <f>IF(B42="","-",IF(ISERROR(B42=VLOOKUP(B42,ListadoParticipantes!B$3:B$599,1,0)),"DATOS",VLOOKUP(B42,ListadoParticipantes!B$3:K$599,8,0)))</f>
        <v>-</v>
      </c>
      <c r="Q42" s="154" t="str">
        <f>IF(B42="","-",IF(ISERROR(B42=VLOOKUP(B42,ListadoParticipantes!B$3:B$599,1,0)),"DATOS",VLOOKUP(B42,ListadoParticipantes!B$3:K$599,9,0)))</f>
        <v>-</v>
      </c>
      <c r="R42" s="154" t="str">
        <f>IF(B42="","-",IF(ISERROR(B42=VLOOKUP(B42,ListadoParticipantes!B$3:B$599,1,0)),"DATOS",VLOOKUP(B42,ListadoParticipantes!B$3:K$599,10,0)))</f>
        <v>-</v>
      </c>
      <c r="S42" s="205"/>
    </row>
    <row r="43" spans="1:19" x14ac:dyDescent="0.3">
      <c r="A43" s="13">
        <v>39</v>
      </c>
      <c r="B43" s="127"/>
      <c r="C43" s="206" t="str">
        <f>IF(B43="","-",IF(ISERROR(B43=VLOOKUP(B43,No_Admitidos!A$1:A$10,1,0)),"Admitido","NO ADMITIDO"))</f>
        <v>-</v>
      </c>
      <c r="D43" s="154" t="str">
        <f>IF(B43="","-",IF(ISERROR(B43=VLOOKUP(B43,ListadoParticipantes!B$3:B$599,1,0)),"NUEVO INTRODUCIR DATOS",VLOOKUP(B43,ListadoParticipantes!B$3:K$599,2,0)))</f>
        <v>-</v>
      </c>
      <c r="E43" s="154" t="str">
        <f>IF(B43="","-",IF(ISERROR(B43=VLOOKUP(B43,ListadoParticipantes!B$3:B$599,1,0)),"DATOS",VLOOKUP(B43,ListadoParticipantes!B$3:K$599,3,0)))</f>
        <v>-</v>
      </c>
      <c r="F43" s="155" t="str">
        <f>IF(B43="","-",IF(ISERROR(B43=VLOOKUP(B43,ListadoParticipantes!B$3:B$599,1,0)),"DATOS",VLOOKUP(B43,ListadoParticipantes!B$3:K$599,4,0)))</f>
        <v>-</v>
      </c>
      <c r="G43" s="154" t="str">
        <f>IF(B43="","-",IF(ISERROR(B43=VLOOKUP(B43,ListadoParticipantes!B$3:B$599,1,0)),"DATOS",VLOOKUP(B43,ListadoParticipantes!B$3:K$599,5,0)))</f>
        <v>-</v>
      </c>
      <c r="H43" s="208" t="str">
        <f>IF(B43="","-",IF(ISERROR(B43=VLOOKUP(B43,Socios_Numero!B$2:B$74,1,0)),"SOCIO PARTICIPANTE","SOCIO NUMERO"))</f>
        <v>-</v>
      </c>
      <c r="I43" s="207"/>
      <c r="J43" s="207" t="str">
        <f>IF(AND(H43="SOCIO NUMERO",I43="SI"),Proyecto_Actividad!$G$14,IF(AND(H43="SOCIO NUMERO",I43="NO"),Proyecto_Actividad!$H$14,IF(AND(H43="SOCIO PARTICIPANTE",I43="SI"),Proyecto_Actividad!$I$14,IF(AND(H43="SOCIO PARTICIPANTE",I43="NO"),Proyecto_Actividad!$J$14,"-"))))</f>
        <v>-</v>
      </c>
      <c r="K43" s="207"/>
      <c r="L43" s="209" t="str">
        <f>IF(K43="SI",Proyecto_Actividad!$G$14,J43)</f>
        <v>-</v>
      </c>
      <c r="M43" s="207"/>
      <c r="N43" s="154" t="str">
        <f>IF(B43="","-",IF(ISERROR(B43=VLOOKUP(B43,ListadoParticipantes!B$3:B$599,1,0)),"DATOS",VLOOKUP(B43,ListadoParticipantes!B$3:K$599,6,0)))</f>
        <v>-</v>
      </c>
      <c r="O43" s="156" t="str">
        <f>IF(B43="","-",IF(ISERROR(B43=VLOOKUP(B43,ListadoParticipantes!B$3:B$599,1,0)),"DATOS",VLOOKUP(B43,ListadoParticipantes!B$3:K$599,7,0)))</f>
        <v>-</v>
      </c>
      <c r="P43" s="154" t="str">
        <f>IF(B43="","-",IF(ISERROR(B43=VLOOKUP(B43,ListadoParticipantes!B$3:B$599,1,0)),"DATOS",VLOOKUP(B43,ListadoParticipantes!B$3:K$599,8,0)))</f>
        <v>-</v>
      </c>
      <c r="Q43" s="154" t="str">
        <f>IF(B43="","-",IF(ISERROR(B43=VLOOKUP(B43,ListadoParticipantes!B$3:B$599,1,0)),"DATOS",VLOOKUP(B43,ListadoParticipantes!B$3:K$599,9,0)))</f>
        <v>-</v>
      </c>
      <c r="R43" s="154" t="str">
        <f>IF(B43="","-",IF(ISERROR(B43=VLOOKUP(B43,ListadoParticipantes!B$3:B$599,1,0)),"DATOS",VLOOKUP(B43,ListadoParticipantes!B$3:K$599,10,0)))</f>
        <v>-</v>
      </c>
      <c r="S43" s="205"/>
    </row>
    <row r="44" spans="1:19" x14ac:dyDescent="0.3">
      <c r="A44" s="13">
        <v>40</v>
      </c>
      <c r="B44" s="127"/>
      <c r="C44" s="206" t="str">
        <f>IF(B44="","-",IF(ISERROR(B44=VLOOKUP(B44,No_Admitidos!A$1:A$10,1,0)),"Admitido","NO ADMITIDO"))</f>
        <v>-</v>
      </c>
      <c r="D44" s="154" t="str">
        <f>IF(B44="","-",IF(ISERROR(B44=VLOOKUP(B44,ListadoParticipantes!B$3:B$599,1,0)),"NUEVO INTRODUCIR DATOS",VLOOKUP(B44,ListadoParticipantes!B$3:K$599,2,0)))</f>
        <v>-</v>
      </c>
      <c r="E44" s="154" t="str">
        <f>IF(B44="","-",IF(ISERROR(B44=VLOOKUP(B44,ListadoParticipantes!B$3:B$599,1,0)),"DATOS",VLOOKUP(B44,ListadoParticipantes!B$3:K$599,3,0)))</f>
        <v>-</v>
      </c>
      <c r="F44" s="155" t="str">
        <f>IF(B44="","-",IF(ISERROR(B44=VLOOKUP(B44,ListadoParticipantes!B$3:B$599,1,0)),"DATOS",VLOOKUP(B44,ListadoParticipantes!B$3:K$599,4,0)))</f>
        <v>-</v>
      </c>
      <c r="G44" s="154" t="str">
        <f>IF(B44="","-",IF(ISERROR(B44=VLOOKUP(B44,ListadoParticipantes!B$3:B$599,1,0)),"DATOS",VLOOKUP(B44,ListadoParticipantes!B$3:K$599,5,0)))</f>
        <v>-</v>
      </c>
      <c r="H44" s="208" t="str">
        <f>IF(B44="","-",IF(ISERROR(B44=VLOOKUP(B44,Socios_Numero!B$2:B$74,1,0)),"SOCIO PARTICIPANTE","SOCIO NUMERO"))</f>
        <v>-</v>
      </c>
      <c r="I44" s="207"/>
      <c r="J44" s="207" t="str">
        <f>IF(AND(H44="SOCIO NUMERO",I44="SI"),Proyecto_Actividad!$G$14,IF(AND(H44="SOCIO NUMERO",I44="NO"),Proyecto_Actividad!$H$14,IF(AND(H44="SOCIO PARTICIPANTE",I44="SI"),Proyecto_Actividad!$I$14,IF(AND(H44="SOCIO PARTICIPANTE",I44="NO"),Proyecto_Actividad!$J$14,"-"))))</f>
        <v>-</v>
      </c>
      <c r="K44" s="207"/>
      <c r="L44" s="209" t="str">
        <f>IF(K44="SI",Proyecto_Actividad!$G$14,J44)</f>
        <v>-</v>
      </c>
      <c r="M44" s="207"/>
      <c r="N44" s="154" t="str">
        <f>IF(B44="","-",IF(ISERROR(B44=VLOOKUP(B44,ListadoParticipantes!B$3:B$599,1,0)),"DATOS",VLOOKUP(B44,ListadoParticipantes!B$3:K$599,6,0)))</f>
        <v>-</v>
      </c>
      <c r="O44" s="156" t="str">
        <f>IF(B44="","-",IF(ISERROR(B44=VLOOKUP(B44,ListadoParticipantes!B$3:B$599,1,0)),"DATOS",VLOOKUP(B44,ListadoParticipantes!B$3:K$599,7,0)))</f>
        <v>-</v>
      </c>
      <c r="P44" s="154" t="str">
        <f>IF(B44="","-",IF(ISERROR(B44=VLOOKUP(B44,ListadoParticipantes!B$3:B$599,1,0)),"DATOS",VLOOKUP(B44,ListadoParticipantes!B$3:K$599,8,0)))</f>
        <v>-</v>
      </c>
      <c r="Q44" s="154" t="str">
        <f>IF(B44="","-",IF(ISERROR(B44=VLOOKUP(B44,ListadoParticipantes!B$3:B$599,1,0)),"DATOS",VLOOKUP(B44,ListadoParticipantes!B$3:K$599,9,0)))</f>
        <v>-</v>
      </c>
      <c r="R44" s="154" t="str">
        <f>IF(B44="","-",IF(ISERROR(B44=VLOOKUP(B44,ListadoParticipantes!B$3:B$599,1,0)),"DATOS",VLOOKUP(B44,ListadoParticipantes!B$3:K$599,10,0)))</f>
        <v>-</v>
      </c>
      <c r="S44" s="205"/>
    </row>
    <row r="45" spans="1:19" x14ac:dyDescent="0.3">
      <c r="A45" s="13">
        <v>41</v>
      </c>
      <c r="B45" s="127"/>
      <c r="C45" s="206" t="str">
        <f>IF(B45="","-",IF(ISERROR(B45=VLOOKUP(B45,No_Admitidos!A$1:A$10,1,0)),"Admitido","NO ADMITIDO"))</f>
        <v>-</v>
      </c>
      <c r="D45" s="154" t="str">
        <f>IF(B45="","-",IF(ISERROR(B45=VLOOKUP(B45,ListadoParticipantes!B$3:B$599,1,0)),"NUEVO INTRODUCIR DATOS",VLOOKUP(B45,ListadoParticipantes!B$3:K$599,2,0)))</f>
        <v>-</v>
      </c>
      <c r="E45" s="154" t="str">
        <f>IF(B45="","-",IF(ISERROR(B45=VLOOKUP(B45,ListadoParticipantes!B$3:B$599,1,0)),"DATOS",VLOOKUP(B45,ListadoParticipantes!B$3:K$599,3,0)))</f>
        <v>-</v>
      </c>
      <c r="F45" s="155" t="str">
        <f>IF(B45="","-",IF(ISERROR(B45=VLOOKUP(B45,ListadoParticipantes!B$3:B$599,1,0)),"DATOS",VLOOKUP(B45,ListadoParticipantes!B$3:K$599,4,0)))</f>
        <v>-</v>
      </c>
      <c r="G45" s="154" t="str">
        <f>IF(B45="","-",IF(ISERROR(B45=VLOOKUP(B45,ListadoParticipantes!B$3:B$599,1,0)),"DATOS",VLOOKUP(B45,ListadoParticipantes!B$3:K$599,5,0)))</f>
        <v>-</v>
      </c>
      <c r="H45" s="208" t="str">
        <f>IF(B45="","-",IF(ISERROR(B45=VLOOKUP(B45,Socios_Numero!B$2:B$74,1,0)),"SOCIO PARTICIPANTE","SOCIO NUMERO"))</f>
        <v>-</v>
      </c>
      <c r="I45" s="207"/>
      <c r="J45" s="207" t="str">
        <f>IF(AND(H45="SOCIO NUMERO",I45="SI"),Proyecto_Actividad!$G$14,IF(AND(H45="SOCIO NUMERO",I45="NO"),Proyecto_Actividad!$H$14,IF(AND(H45="SOCIO PARTICIPANTE",I45="SI"),Proyecto_Actividad!$I$14,IF(AND(H45="SOCIO PARTICIPANTE",I45="NO"),Proyecto_Actividad!$J$14,"-"))))</f>
        <v>-</v>
      </c>
      <c r="K45" s="207"/>
      <c r="L45" s="209" t="str">
        <f>IF(K45="SI",Proyecto_Actividad!$G$14,J45)</f>
        <v>-</v>
      </c>
      <c r="M45" s="207"/>
      <c r="N45" s="154" t="str">
        <f>IF(B45="","-",IF(ISERROR(B45=VLOOKUP(B45,ListadoParticipantes!B$3:B$599,1,0)),"DATOS",VLOOKUP(B45,ListadoParticipantes!B$3:K$599,6,0)))</f>
        <v>-</v>
      </c>
      <c r="O45" s="156" t="str">
        <f>IF(B45="","-",IF(ISERROR(B45=VLOOKUP(B45,ListadoParticipantes!B$3:B$599,1,0)),"DATOS",VLOOKUP(B45,ListadoParticipantes!B$3:K$599,7,0)))</f>
        <v>-</v>
      </c>
      <c r="P45" s="154" t="str">
        <f>IF(B45="","-",IF(ISERROR(B45=VLOOKUP(B45,ListadoParticipantes!B$3:B$599,1,0)),"DATOS",VLOOKUP(B45,ListadoParticipantes!B$3:K$599,8,0)))</f>
        <v>-</v>
      </c>
      <c r="Q45" s="154" t="str">
        <f>IF(B45="","-",IF(ISERROR(B45=VLOOKUP(B45,ListadoParticipantes!B$3:B$599,1,0)),"DATOS",VLOOKUP(B45,ListadoParticipantes!B$3:K$599,9,0)))</f>
        <v>-</v>
      </c>
      <c r="R45" s="154" t="str">
        <f>IF(B45="","-",IF(ISERROR(B45=VLOOKUP(B45,ListadoParticipantes!B$3:B$599,1,0)),"DATOS",VLOOKUP(B45,ListadoParticipantes!B$3:K$599,10,0)))</f>
        <v>-</v>
      </c>
      <c r="S45" s="205"/>
    </row>
    <row r="46" spans="1:19" x14ac:dyDescent="0.3">
      <c r="A46" s="13">
        <v>42</v>
      </c>
      <c r="B46" s="127"/>
      <c r="C46" s="206" t="str">
        <f>IF(B46="","-",IF(ISERROR(B46=VLOOKUP(B46,No_Admitidos!A$1:A$10,1,0)),"Admitido","NO ADMITIDO"))</f>
        <v>-</v>
      </c>
      <c r="D46" s="154" t="str">
        <f>IF(B46="","-",IF(ISERROR(B46=VLOOKUP(B46,ListadoParticipantes!B$3:B$599,1,0)),"NUEVO INTRODUCIR DATOS",VLOOKUP(B46,ListadoParticipantes!B$3:K$599,2,0)))</f>
        <v>-</v>
      </c>
      <c r="E46" s="154" t="str">
        <f>IF(B46="","-",IF(ISERROR(B46=VLOOKUP(B46,ListadoParticipantes!B$3:B$599,1,0)),"DATOS",VLOOKUP(B46,ListadoParticipantes!B$3:K$599,3,0)))</f>
        <v>-</v>
      </c>
      <c r="F46" s="155" t="str">
        <f>IF(B46="","-",IF(ISERROR(B46=VLOOKUP(B46,ListadoParticipantes!B$3:B$599,1,0)),"DATOS",VLOOKUP(B46,ListadoParticipantes!B$3:K$599,4,0)))</f>
        <v>-</v>
      </c>
      <c r="G46" s="154" t="str">
        <f>IF(B46="","-",IF(ISERROR(B46=VLOOKUP(B46,ListadoParticipantes!B$3:B$599,1,0)),"DATOS",VLOOKUP(B46,ListadoParticipantes!B$3:K$599,5,0)))</f>
        <v>-</v>
      </c>
      <c r="H46" s="208" t="str">
        <f>IF(B46="","-",IF(ISERROR(B46=VLOOKUP(B46,Socios_Numero!B$2:B$74,1,0)),"SOCIO PARTICIPANTE","SOCIO NUMERO"))</f>
        <v>-</v>
      </c>
      <c r="I46" s="207"/>
      <c r="J46" s="207" t="str">
        <f>IF(AND(H46="SOCIO NUMERO",I46="SI"),Proyecto_Actividad!$G$14,IF(AND(H46="SOCIO NUMERO",I46="NO"),Proyecto_Actividad!$H$14,IF(AND(H46="SOCIO PARTICIPANTE",I46="SI"),Proyecto_Actividad!$I$14,IF(AND(H46="SOCIO PARTICIPANTE",I46="NO"),Proyecto_Actividad!$J$14,"-"))))</f>
        <v>-</v>
      </c>
      <c r="K46" s="207"/>
      <c r="L46" s="209" t="str">
        <f>IF(K46="SI",Proyecto_Actividad!$G$14,J46)</f>
        <v>-</v>
      </c>
      <c r="M46" s="207"/>
      <c r="N46" s="154" t="str">
        <f>IF(B46="","-",IF(ISERROR(B46=VLOOKUP(B46,ListadoParticipantes!B$3:B$599,1,0)),"DATOS",VLOOKUP(B46,ListadoParticipantes!B$3:K$599,6,0)))</f>
        <v>-</v>
      </c>
      <c r="O46" s="156" t="str">
        <f>IF(B46="","-",IF(ISERROR(B46=VLOOKUP(B46,ListadoParticipantes!B$3:B$599,1,0)),"DATOS",VLOOKUP(B46,ListadoParticipantes!B$3:K$599,7,0)))</f>
        <v>-</v>
      </c>
      <c r="P46" s="154" t="str">
        <f>IF(B46="","-",IF(ISERROR(B46=VLOOKUP(B46,ListadoParticipantes!B$3:B$599,1,0)),"DATOS",VLOOKUP(B46,ListadoParticipantes!B$3:K$599,8,0)))</f>
        <v>-</v>
      </c>
      <c r="Q46" s="154" t="str">
        <f>IF(B46="","-",IF(ISERROR(B46=VLOOKUP(B46,ListadoParticipantes!B$3:B$599,1,0)),"DATOS",VLOOKUP(B46,ListadoParticipantes!B$3:K$599,9,0)))</f>
        <v>-</v>
      </c>
      <c r="R46" s="154" t="str">
        <f>IF(B46="","-",IF(ISERROR(B46=VLOOKUP(B46,ListadoParticipantes!B$3:B$599,1,0)),"DATOS",VLOOKUP(B46,ListadoParticipantes!B$3:K$599,10,0)))</f>
        <v>-</v>
      </c>
      <c r="S46" s="205"/>
    </row>
    <row r="47" spans="1:19" x14ac:dyDescent="0.3">
      <c r="A47" s="13">
        <v>43</v>
      </c>
      <c r="B47" s="127"/>
      <c r="C47" s="206" t="str">
        <f>IF(B47="","-",IF(ISERROR(B47=VLOOKUP(B47,No_Admitidos!A$1:A$10,1,0)),"Admitido","NO ADMITIDO"))</f>
        <v>-</v>
      </c>
      <c r="D47" s="154" t="str">
        <f>IF(B47="","-",IF(ISERROR(B47=VLOOKUP(B47,ListadoParticipantes!B$3:B$599,1,0)),"NUEVO INTRODUCIR DATOS",VLOOKUP(B47,ListadoParticipantes!B$3:K$599,2,0)))</f>
        <v>-</v>
      </c>
      <c r="E47" s="154" t="str">
        <f>IF(B47="","-",IF(ISERROR(B47=VLOOKUP(B47,ListadoParticipantes!B$3:B$599,1,0)),"DATOS",VLOOKUP(B47,ListadoParticipantes!B$3:K$599,3,0)))</f>
        <v>-</v>
      </c>
      <c r="F47" s="155" t="str">
        <f>IF(B47="","-",IF(ISERROR(B47=VLOOKUP(B47,ListadoParticipantes!B$3:B$599,1,0)),"DATOS",VLOOKUP(B47,ListadoParticipantes!B$3:K$599,4,0)))</f>
        <v>-</v>
      </c>
      <c r="G47" s="154" t="str">
        <f>IF(B47="","-",IF(ISERROR(B47=VLOOKUP(B47,ListadoParticipantes!B$3:B$599,1,0)),"DATOS",VLOOKUP(B47,ListadoParticipantes!B$3:K$599,5,0)))</f>
        <v>-</v>
      </c>
      <c r="H47" s="208" t="str">
        <f>IF(B47="","-",IF(ISERROR(B47=VLOOKUP(B47,Socios_Numero!B$2:B$74,1,0)),"SOCIO PARTICIPANTE","SOCIO NUMERO"))</f>
        <v>-</v>
      </c>
      <c r="I47" s="207"/>
      <c r="J47" s="207" t="str">
        <f>IF(AND(H47="SOCIO NUMERO",I47="SI"),Proyecto_Actividad!$G$14,IF(AND(H47="SOCIO NUMERO",I47="NO"),Proyecto_Actividad!$H$14,IF(AND(H47="SOCIO PARTICIPANTE",I47="SI"),Proyecto_Actividad!$I$14,IF(AND(H47="SOCIO PARTICIPANTE",I47="NO"),Proyecto_Actividad!$J$14,"-"))))</f>
        <v>-</v>
      </c>
      <c r="K47" s="207"/>
      <c r="L47" s="209" t="str">
        <f>IF(K47="SI",Proyecto_Actividad!$G$14,J47)</f>
        <v>-</v>
      </c>
      <c r="M47" s="207"/>
      <c r="N47" s="154" t="str">
        <f>IF(B47="","-",IF(ISERROR(B47=VLOOKUP(B47,ListadoParticipantes!B$3:B$599,1,0)),"DATOS",VLOOKUP(B47,ListadoParticipantes!B$3:K$599,6,0)))</f>
        <v>-</v>
      </c>
      <c r="O47" s="156" t="str">
        <f>IF(B47="","-",IF(ISERROR(B47=VLOOKUP(B47,ListadoParticipantes!B$3:B$599,1,0)),"DATOS",VLOOKUP(B47,ListadoParticipantes!B$3:K$599,7,0)))</f>
        <v>-</v>
      </c>
      <c r="P47" s="154" t="str">
        <f>IF(B47="","-",IF(ISERROR(B47=VLOOKUP(B47,ListadoParticipantes!B$3:B$599,1,0)),"DATOS",VLOOKUP(B47,ListadoParticipantes!B$3:K$599,8,0)))</f>
        <v>-</v>
      </c>
      <c r="Q47" s="154" t="str">
        <f>IF(B47="","-",IF(ISERROR(B47=VLOOKUP(B47,ListadoParticipantes!B$3:B$599,1,0)),"DATOS",VLOOKUP(B47,ListadoParticipantes!B$3:K$599,9,0)))</f>
        <v>-</v>
      </c>
      <c r="R47" s="154" t="str">
        <f>IF(B47="","-",IF(ISERROR(B47=VLOOKUP(B47,ListadoParticipantes!B$3:B$599,1,0)),"DATOS",VLOOKUP(B47,ListadoParticipantes!B$3:K$599,10,0)))</f>
        <v>-</v>
      </c>
      <c r="S47" s="205"/>
    </row>
    <row r="48" spans="1:19" x14ac:dyDescent="0.3">
      <c r="A48" s="13">
        <v>44</v>
      </c>
      <c r="B48" s="127"/>
      <c r="C48" s="206" t="str">
        <f>IF(B48="","-",IF(ISERROR(B48=VLOOKUP(B48,No_Admitidos!A$1:A$10,1,0)),"Admitido","NO ADMITIDO"))</f>
        <v>-</v>
      </c>
      <c r="D48" s="154" t="str">
        <f>IF(B48="","-",IF(ISERROR(B48=VLOOKUP(B48,ListadoParticipantes!B$3:B$599,1,0)),"NUEVO INTRODUCIR DATOS",VLOOKUP(B48,ListadoParticipantes!B$3:K$599,2,0)))</f>
        <v>-</v>
      </c>
      <c r="E48" s="154" t="str">
        <f>IF(B48="","-",IF(ISERROR(B48=VLOOKUP(B48,ListadoParticipantes!B$3:B$599,1,0)),"DATOS",VLOOKUP(B48,ListadoParticipantes!B$3:K$599,3,0)))</f>
        <v>-</v>
      </c>
      <c r="F48" s="155" t="str">
        <f>IF(B48="","-",IF(ISERROR(B48=VLOOKUP(B48,ListadoParticipantes!B$3:B$599,1,0)),"DATOS",VLOOKUP(B48,ListadoParticipantes!B$3:K$599,4,0)))</f>
        <v>-</v>
      </c>
      <c r="G48" s="154" t="str">
        <f>IF(B48="","-",IF(ISERROR(B48=VLOOKUP(B48,ListadoParticipantes!B$3:B$599,1,0)),"DATOS",VLOOKUP(B48,ListadoParticipantes!B$3:K$599,5,0)))</f>
        <v>-</v>
      </c>
      <c r="H48" s="208" t="str">
        <f>IF(B48="","-",IF(ISERROR(B48=VLOOKUP(B48,Socios_Numero!B$2:B$74,1,0)),"SOCIO PARTICIPANTE","SOCIO NUMERO"))</f>
        <v>-</v>
      </c>
      <c r="I48" s="207"/>
      <c r="J48" s="207" t="str">
        <f>IF(AND(H48="SOCIO NUMERO",I48="SI"),Proyecto_Actividad!$G$14,IF(AND(H48="SOCIO NUMERO",I48="NO"),Proyecto_Actividad!$H$14,IF(AND(H48="SOCIO PARTICIPANTE",I48="SI"),Proyecto_Actividad!$I$14,IF(AND(H48="SOCIO PARTICIPANTE",I48="NO"),Proyecto_Actividad!$J$14,"-"))))</f>
        <v>-</v>
      </c>
      <c r="K48" s="207"/>
      <c r="L48" s="209" t="str">
        <f>IF(K48="SI",Proyecto_Actividad!$G$14,J48)</f>
        <v>-</v>
      </c>
      <c r="M48" s="207"/>
      <c r="N48" s="154" t="str">
        <f>IF(B48="","-",IF(ISERROR(B48=VLOOKUP(B48,ListadoParticipantes!B$3:B$599,1,0)),"DATOS",VLOOKUP(B48,ListadoParticipantes!B$3:K$599,6,0)))</f>
        <v>-</v>
      </c>
      <c r="O48" s="156" t="str">
        <f>IF(B48="","-",IF(ISERROR(B48=VLOOKUP(B48,ListadoParticipantes!B$3:B$599,1,0)),"DATOS",VLOOKUP(B48,ListadoParticipantes!B$3:K$599,7,0)))</f>
        <v>-</v>
      </c>
      <c r="P48" s="154" t="str">
        <f>IF(B48="","-",IF(ISERROR(B48=VLOOKUP(B48,ListadoParticipantes!B$3:B$599,1,0)),"DATOS",VLOOKUP(B48,ListadoParticipantes!B$3:K$599,8,0)))</f>
        <v>-</v>
      </c>
      <c r="Q48" s="154" t="str">
        <f>IF(B48="","-",IF(ISERROR(B48=VLOOKUP(B48,ListadoParticipantes!B$3:B$599,1,0)),"DATOS",VLOOKUP(B48,ListadoParticipantes!B$3:K$599,9,0)))</f>
        <v>-</v>
      </c>
      <c r="R48" s="154" t="str">
        <f>IF(B48="","-",IF(ISERROR(B48=VLOOKUP(B48,ListadoParticipantes!B$3:B$599,1,0)),"DATOS",VLOOKUP(B48,ListadoParticipantes!B$3:K$599,10,0)))</f>
        <v>-</v>
      </c>
      <c r="S48" s="205"/>
    </row>
    <row r="49" spans="1:19" x14ac:dyDescent="0.3">
      <c r="A49" s="13">
        <v>45</v>
      </c>
      <c r="B49" s="127"/>
      <c r="C49" s="206" t="str">
        <f>IF(B49="","-",IF(ISERROR(B49=VLOOKUP(B49,No_Admitidos!A$1:A$10,1,0)),"Admitido","NO ADMITIDO"))</f>
        <v>-</v>
      </c>
      <c r="D49" s="154" t="str">
        <f>IF(B49="","-",IF(ISERROR(B49=VLOOKUP(B49,ListadoParticipantes!B$3:B$599,1,0)),"NUEVO INTRODUCIR DATOS",VLOOKUP(B49,ListadoParticipantes!B$3:K$599,2,0)))</f>
        <v>-</v>
      </c>
      <c r="E49" s="154" t="str">
        <f>IF(B49="","-",IF(ISERROR(B49=VLOOKUP(B49,ListadoParticipantes!B$3:B$599,1,0)),"DATOS",VLOOKUP(B49,ListadoParticipantes!B$3:K$599,3,0)))</f>
        <v>-</v>
      </c>
      <c r="F49" s="155" t="str">
        <f>IF(B49="","-",IF(ISERROR(B49=VLOOKUP(B49,ListadoParticipantes!B$3:B$599,1,0)),"DATOS",VLOOKUP(B49,ListadoParticipantes!B$3:K$599,4,0)))</f>
        <v>-</v>
      </c>
      <c r="G49" s="154" t="str">
        <f>IF(B49="","-",IF(ISERROR(B49=VLOOKUP(B49,ListadoParticipantes!B$3:B$599,1,0)),"DATOS",VLOOKUP(B49,ListadoParticipantes!B$3:K$599,5,0)))</f>
        <v>-</v>
      </c>
      <c r="H49" s="208" t="str">
        <f>IF(B49="","-",IF(ISERROR(B49=VLOOKUP(B49,Socios_Numero!B$2:B$74,1,0)),"SOCIO PARTICIPANTE","SOCIO NUMERO"))</f>
        <v>-</v>
      </c>
      <c r="I49" s="207"/>
      <c r="J49" s="207" t="str">
        <f>IF(AND(H49="SOCIO NUMERO",I49="SI"),Proyecto_Actividad!$G$14,IF(AND(H49="SOCIO NUMERO",I49="NO"),Proyecto_Actividad!$H$14,IF(AND(H49="SOCIO PARTICIPANTE",I49="SI"),Proyecto_Actividad!$I$14,IF(AND(H49="SOCIO PARTICIPANTE",I49="NO"),Proyecto_Actividad!$J$14,"-"))))</f>
        <v>-</v>
      </c>
      <c r="K49" s="207"/>
      <c r="L49" s="209" t="str">
        <f>IF(K49="SI",Proyecto_Actividad!$G$14,J49)</f>
        <v>-</v>
      </c>
      <c r="M49" s="207"/>
      <c r="N49" s="154" t="str">
        <f>IF(B49="","-",IF(ISERROR(B49=VLOOKUP(B49,ListadoParticipantes!B$3:B$599,1,0)),"DATOS",VLOOKUP(B49,ListadoParticipantes!B$3:K$599,6,0)))</f>
        <v>-</v>
      </c>
      <c r="O49" s="156" t="str">
        <f>IF(B49="","-",IF(ISERROR(B49=VLOOKUP(B49,ListadoParticipantes!B$3:B$599,1,0)),"DATOS",VLOOKUP(B49,ListadoParticipantes!B$3:K$599,7,0)))</f>
        <v>-</v>
      </c>
      <c r="P49" s="154" t="str">
        <f>IF(B49="","-",IF(ISERROR(B49=VLOOKUP(B49,ListadoParticipantes!B$3:B$599,1,0)),"DATOS",VLOOKUP(B49,ListadoParticipantes!B$3:K$599,8,0)))</f>
        <v>-</v>
      </c>
      <c r="Q49" s="154" t="str">
        <f>IF(B49="","-",IF(ISERROR(B49=VLOOKUP(B49,ListadoParticipantes!B$3:B$599,1,0)),"DATOS",VLOOKUP(B49,ListadoParticipantes!B$3:K$599,9,0)))</f>
        <v>-</v>
      </c>
      <c r="R49" s="154" t="str">
        <f>IF(B49="","-",IF(ISERROR(B49=VLOOKUP(B49,ListadoParticipantes!B$3:B$599,1,0)),"DATOS",VLOOKUP(B49,ListadoParticipantes!B$3:K$599,10,0)))</f>
        <v>-</v>
      </c>
      <c r="S49" s="205"/>
    </row>
    <row r="50" spans="1:19" x14ac:dyDescent="0.3">
      <c r="A50" s="13">
        <v>46</v>
      </c>
      <c r="B50" s="127"/>
      <c r="C50" s="206" t="str">
        <f>IF(B50="","-",IF(ISERROR(B50=VLOOKUP(B50,No_Admitidos!A$1:A$10,1,0)),"Admitido","NO ADMITIDO"))</f>
        <v>-</v>
      </c>
      <c r="D50" s="154" t="str">
        <f>IF(B50="","-",IF(ISERROR(B50=VLOOKUP(B50,ListadoParticipantes!B$3:B$599,1,0)),"NUEVO INTRODUCIR DATOS",VLOOKUP(B50,ListadoParticipantes!B$3:K$599,2,0)))</f>
        <v>-</v>
      </c>
      <c r="E50" s="154" t="str">
        <f>IF(B50="","-",IF(ISERROR(B50=VLOOKUP(B50,ListadoParticipantes!B$3:B$599,1,0)),"DATOS",VLOOKUP(B50,ListadoParticipantes!B$3:K$599,3,0)))</f>
        <v>-</v>
      </c>
      <c r="F50" s="155" t="str">
        <f>IF(B50="","-",IF(ISERROR(B50=VLOOKUP(B50,ListadoParticipantes!B$3:B$599,1,0)),"DATOS",VLOOKUP(B50,ListadoParticipantes!B$3:K$599,4,0)))</f>
        <v>-</v>
      </c>
      <c r="G50" s="154" t="str">
        <f>IF(B50="","-",IF(ISERROR(B50=VLOOKUP(B50,ListadoParticipantes!B$3:B$599,1,0)),"DATOS",VLOOKUP(B50,ListadoParticipantes!B$3:K$599,5,0)))</f>
        <v>-</v>
      </c>
      <c r="H50" s="208" t="str">
        <f>IF(B50="","-",IF(ISERROR(B50=VLOOKUP(B50,Socios_Numero!B$2:B$74,1,0)),"SOCIO PARTICIPANTE","SOCIO NUMERO"))</f>
        <v>-</v>
      </c>
      <c r="I50" s="207"/>
      <c r="J50" s="207" t="str">
        <f>IF(AND(H50="SOCIO NUMERO",I50="SI"),Proyecto_Actividad!$G$14,IF(AND(H50="SOCIO NUMERO",I50="NO"),Proyecto_Actividad!$H$14,IF(AND(H50="SOCIO PARTICIPANTE",I50="SI"),Proyecto_Actividad!$I$14,IF(AND(H50="SOCIO PARTICIPANTE",I50="NO"),Proyecto_Actividad!$J$14,"-"))))</f>
        <v>-</v>
      </c>
      <c r="K50" s="207"/>
      <c r="L50" s="209" t="str">
        <f>IF(K50="SI",Proyecto_Actividad!$G$14,J50)</f>
        <v>-</v>
      </c>
      <c r="M50" s="207"/>
      <c r="N50" s="154" t="str">
        <f>IF(B50="","-",IF(ISERROR(B50=VLOOKUP(B50,ListadoParticipantes!B$3:B$599,1,0)),"DATOS",VLOOKUP(B50,ListadoParticipantes!B$3:K$599,6,0)))</f>
        <v>-</v>
      </c>
      <c r="O50" s="156" t="str">
        <f>IF(B50="","-",IF(ISERROR(B50=VLOOKUP(B50,ListadoParticipantes!B$3:B$599,1,0)),"DATOS",VLOOKUP(B50,ListadoParticipantes!B$3:K$599,7,0)))</f>
        <v>-</v>
      </c>
      <c r="P50" s="154" t="str">
        <f>IF(B50="","-",IF(ISERROR(B50=VLOOKUP(B50,ListadoParticipantes!B$3:B$599,1,0)),"DATOS",VLOOKUP(B50,ListadoParticipantes!B$3:K$599,8,0)))</f>
        <v>-</v>
      </c>
      <c r="Q50" s="154" t="str">
        <f>IF(B50="","-",IF(ISERROR(B50=VLOOKUP(B50,ListadoParticipantes!B$3:B$599,1,0)),"DATOS",VLOOKUP(B50,ListadoParticipantes!B$3:K$599,9,0)))</f>
        <v>-</v>
      </c>
      <c r="R50" s="154" t="str">
        <f>IF(B50="","-",IF(ISERROR(B50=VLOOKUP(B50,ListadoParticipantes!B$3:B$599,1,0)),"DATOS",VLOOKUP(B50,ListadoParticipantes!B$3:K$599,10,0)))</f>
        <v>-</v>
      </c>
      <c r="S50" s="205"/>
    </row>
    <row r="51" spans="1:19" x14ac:dyDescent="0.3">
      <c r="A51" s="13">
        <v>47</v>
      </c>
      <c r="B51" s="127"/>
      <c r="C51" s="206" t="str">
        <f>IF(B51="","-",IF(ISERROR(B51=VLOOKUP(B51,No_Admitidos!A$1:A$10,1,0)),"Admitido","NO ADMITIDO"))</f>
        <v>-</v>
      </c>
      <c r="D51" s="154" t="str">
        <f>IF(B51="","-",IF(ISERROR(B51=VLOOKUP(B51,ListadoParticipantes!B$3:B$599,1,0)),"NUEVO INTRODUCIR DATOS",VLOOKUP(B51,ListadoParticipantes!B$3:K$599,2,0)))</f>
        <v>-</v>
      </c>
      <c r="E51" s="154" t="str">
        <f>IF(B51="","-",IF(ISERROR(B51=VLOOKUP(B51,ListadoParticipantes!B$3:B$599,1,0)),"DATOS",VLOOKUP(B51,ListadoParticipantes!B$3:K$599,3,0)))</f>
        <v>-</v>
      </c>
      <c r="F51" s="155" t="str">
        <f>IF(B51="","-",IF(ISERROR(B51=VLOOKUP(B51,ListadoParticipantes!B$3:B$599,1,0)),"DATOS",VLOOKUP(B51,ListadoParticipantes!B$3:K$599,4,0)))</f>
        <v>-</v>
      </c>
      <c r="G51" s="154" t="str">
        <f>IF(B51="","-",IF(ISERROR(B51=VLOOKUP(B51,ListadoParticipantes!B$3:B$599,1,0)),"DATOS",VLOOKUP(B51,ListadoParticipantes!B$3:K$599,5,0)))</f>
        <v>-</v>
      </c>
      <c r="H51" s="208" t="str">
        <f>IF(B51="","-",IF(ISERROR(B51=VLOOKUP(B51,Socios_Numero!B$2:B$74,1,0)),"SOCIO PARTICIPANTE","SOCIO NUMERO"))</f>
        <v>-</v>
      </c>
      <c r="I51" s="207"/>
      <c r="J51" s="207" t="str">
        <f>IF(AND(H51="SOCIO NUMERO",I51="SI"),Proyecto_Actividad!$G$14,IF(AND(H51="SOCIO NUMERO",I51="NO"),Proyecto_Actividad!$H$14,IF(AND(H51="SOCIO PARTICIPANTE",I51="SI"),Proyecto_Actividad!$I$14,IF(AND(H51="SOCIO PARTICIPANTE",I51="NO"),Proyecto_Actividad!$J$14,"-"))))</f>
        <v>-</v>
      </c>
      <c r="K51" s="207"/>
      <c r="L51" s="209" t="str">
        <f>IF(K51="SI",Proyecto_Actividad!$G$14,J51)</f>
        <v>-</v>
      </c>
      <c r="M51" s="207"/>
      <c r="N51" s="154" t="str">
        <f>IF(B51="","-",IF(ISERROR(B51=VLOOKUP(B51,ListadoParticipantes!B$3:B$599,1,0)),"DATOS",VLOOKUP(B51,ListadoParticipantes!B$3:K$599,6,0)))</f>
        <v>-</v>
      </c>
      <c r="O51" s="156" t="str">
        <f>IF(B51="","-",IF(ISERROR(B51=VLOOKUP(B51,ListadoParticipantes!B$3:B$599,1,0)),"DATOS",VLOOKUP(B51,ListadoParticipantes!B$3:K$599,7,0)))</f>
        <v>-</v>
      </c>
      <c r="P51" s="154" t="str">
        <f>IF(B51="","-",IF(ISERROR(B51=VLOOKUP(B51,ListadoParticipantes!B$3:B$599,1,0)),"DATOS",VLOOKUP(B51,ListadoParticipantes!B$3:K$599,8,0)))</f>
        <v>-</v>
      </c>
      <c r="Q51" s="154" t="str">
        <f>IF(B51="","-",IF(ISERROR(B51=VLOOKUP(B51,ListadoParticipantes!B$3:B$599,1,0)),"DATOS",VLOOKUP(B51,ListadoParticipantes!B$3:K$599,9,0)))</f>
        <v>-</v>
      </c>
      <c r="R51" s="154" t="str">
        <f>IF(B51="","-",IF(ISERROR(B51=VLOOKUP(B51,ListadoParticipantes!B$3:B$599,1,0)),"DATOS",VLOOKUP(B51,ListadoParticipantes!B$3:K$599,10,0)))</f>
        <v>-</v>
      </c>
      <c r="S51" s="205"/>
    </row>
    <row r="52" spans="1:19" x14ac:dyDescent="0.3">
      <c r="A52" s="13">
        <v>48</v>
      </c>
      <c r="B52" s="127"/>
      <c r="C52" s="206" t="str">
        <f>IF(B52="","-",IF(ISERROR(B52=VLOOKUP(B52,No_Admitidos!A$1:A$10,1,0)),"Admitido","NO ADMITIDO"))</f>
        <v>-</v>
      </c>
      <c r="D52" s="154" t="str">
        <f>IF(B52="","-",IF(ISERROR(B52=VLOOKUP(B52,ListadoParticipantes!B$3:B$599,1,0)),"NUEVO INTRODUCIR DATOS",VLOOKUP(B52,ListadoParticipantes!B$3:K$599,2,0)))</f>
        <v>-</v>
      </c>
      <c r="E52" s="154" t="str">
        <f>IF(B52="","-",IF(ISERROR(B52=VLOOKUP(B52,ListadoParticipantes!B$3:B$599,1,0)),"DATOS",VLOOKUP(B52,ListadoParticipantes!B$3:K$599,3,0)))</f>
        <v>-</v>
      </c>
      <c r="F52" s="155" t="str">
        <f>IF(B52="","-",IF(ISERROR(B52=VLOOKUP(B52,ListadoParticipantes!B$3:B$599,1,0)),"DATOS",VLOOKUP(B52,ListadoParticipantes!B$3:K$599,4,0)))</f>
        <v>-</v>
      </c>
      <c r="G52" s="154" t="str">
        <f>IF(B52="","-",IF(ISERROR(B52=VLOOKUP(B52,ListadoParticipantes!B$3:B$599,1,0)),"DATOS",VLOOKUP(B52,ListadoParticipantes!B$3:K$599,5,0)))</f>
        <v>-</v>
      </c>
      <c r="H52" s="208" t="str">
        <f>IF(B52="","-",IF(ISERROR(B52=VLOOKUP(B52,Socios_Numero!B$2:B$74,1,0)),"SOCIO PARTICIPANTE","SOCIO NUMERO"))</f>
        <v>-</v>
      </c>
      <c r="I52" s="207"/>
      <c r="J52" s="207" t="str">
        <f>IF(AND(H52="SOCIO NUMERO",I52="SI"),Proyecto_Actividad!$G$14,IF(AND(H52="SOCIO NUMERO",I52="NO"),Proyecto_Actividad!$H$14,IF(AND(H52="SOCIO PARTICIPANTE",I52="SI"),Proyecto_Actividad!$I$14,IF(AND(H52="SOCIO PARTICIPANTE",I52="NO"),Proyecto_Actividad!$J$14,"-"))))</f>
        <v>-</v>
      </c>
      <c r="K52" s="207"/>
      <c r="L52" s="209" t="str">
        <f>IF(K52="SI",Proyecto_Actividad!$G$14,J52)</f>
        <v>-</v>
      </c>
      <c r="M52" s="207"/>
      <c r="N52" s="154" t="str">
        <f>IF(B52="","-",IF(ISERROR(B52=VLOOKUP(B52,ListadoParticipantes!B$3:B$599,1,0)),"DATOS",VLOOKUP(B52,ListadoParticipantes!B$3:K$599,6,0)))</f>
        <v>-</v>
      </c>
      <c r="O52" s="156" t="str">
        <f>IF(B52="","-",IF(ISERROR(B52=VLOOKUP(B52,ListadoParticipantes!B$3:B$599,1,0)),"DATOS",VLOOKUP(B52,ListadoParticipantes!B$3:K$599,7,0)))</f>
        <v>-</v>
      </c>
      <c r="P52" s="154" t="str">
        <f>IF(B52="","-",IF(ISERROR(B52=VLOOKUP(B52,ListadoParticipantes!B$3:B$599,1,0)),"DATOS",VLOOKUP(B52,ListadoParticipantes!B$3:K$599,8,0)))</f>
        <v>-</v>
      </c>
      <c r="Q52" s="154" t="str">
        <f>IF(B52="","-",IF(ISERROR(B52=VLOOKUP(B52,ListadoParticipantes!B$3:B$599,1,0)),"DATOS",VLOOKUP(B52,ListadoParticipantes!B$3:K$599,9,0)))</f>
        <v>-</v>
      </c>
      <c r="R52" s="154" t="str">
        <f>IF(B52="","-",IF(ISERROR(B52=VLOOKUP(B52,ListadoParticipantes!B$3:B$599,1,0)),"DATOS",VLOOKUP(B52,ListadoParticipantes!B$3:K$599,10,0)))</f>
        <v>-</v>
      </c>
      <c r="S52" s="205"/>
    </row>
    <row r="53" spans="1:19" x14ac:dyDescent="0.3">
      <c r="A53" s="13">
        <v>49</v>
      </c>
      <c r="B53" s="127"/>
      <c r="C53" s="206" t="str">
        <f>IF(B53="","-",IF(ISERROR(B53=VLOOKUP(B53,No_Admitidos!A$1:A$10,1,0)),"Admitido","NO ADMITIDO"))</f>
        <v>-</v>
      </c>
      <c r="D53" s="154" t="str">
        <f>IF(B53="","-",IF(ISERROR(B53=VLOOKUP(B53,ListadoParticipantes!B$3:B$599,1,0)),"NUEVO INTRODUCIR DATOS",VLOOKUP(B53,ListadoParticipantes!B$3:K$599,2,0)))</f>
        <v>-</v>
      </c>
      <c r="E53" s="154" t="str">
        <f>IF(B53="","-",IF(ISERROR(B53=VLOOKUP(B53,ListadoParticipantes!B$3:B$599,1,0)),"DATOS",VLOOKUP(B53,ListadoParticipantes!B$3:K$599,3,0)))</f>
        <v>-</v>
      </c>
      <c r="F53" s="155" t="str">
        <f>IF(B53="","-",IF(ISERROR(B53=VLOOKUP(B53,ListadoParticipantes!B$3:B$599,1,0)),"DATOS",VLOOKUP(B53,ListadoParticipantes!B$3:K$599,4,0)))</f>
        <v>-</v>
      </c>
      <c r="G53" s="154" t="str">
        <f>IF(B53="","-",IF(ISERROR(B53=VLOOKUP(B53,ListadoParticipantes!B$3:B$599,1,0)),"DATOS",VLOOKUP(B53,ListadoParticipantes!B$3:K$599,5,0)))</f>
        <v>-</v>
      </c>
      <c r="H53" s="208" t="str">
        <f>IF(B53="","-",IF(ISERROR(B53=VLOOKUP(B53,Socios_Numero!B$2:B$74,1,0)),"SOCIO PARTICIPANTE","SOCIO NUMERO"))</f>
        <v>-</v>
      </c>
      <c r="I53" s="207"/>
      <c r="J53" s="207" t="str">
        <f>IF(AND(H53="SOCIO NUMERO",I53="SI"),Proyecto_Actividad!$G$14,IF(AND(H53="SOCIO NUMERO",I53="NO"),Proyecto_Actividad!$H$14,IF(AND(H53="SOCIO PARTICIPANTE",I53="SI"),Proyecto_Actividad!$I$14,IF(AND(H53="SOCIO PARTICIPANTE",I53="NO"),Proyecto_Actividad!$J$14,"-"))))</f>
        <v>-</v>
      </c>
      <c r="K53" s="207"/>
      <c r="L53" s="209" t="str">
        <f>IF(K53="SI",Proyecto_Actividad!$G$14,J53)</f>
        <v>-</v>
      </c>
      <c r="M53" s="207"/>
      <c r="N53" s="154" t="str">
        <f>IF(B53="","-",IF(ISERROR(B53=VLOOKUP(B53,ListadoParticipantes!B$3:B$599,1,0)),"DATOS",VLOOKUP(B53,ListadoParticipantes!B$3:K$599,6,0)))</f>
        <v>-</v>
      </c>
      <c r="O53" s="156" t="str">
        <f>IF(B53="","-",IF(ISERROR(B53=VLOOKUP(B53,ListadoParticipantes!B$3:B$599,1,0)),"DATOS",VLOOKUP(B53,ListadoParticipantes!B$3:K$599,7,0)))</f>
        <v>-</v>
      </c>
      <c r="P53" s="154" t="str">
        <f>IF(B53="","-",IF(ISERROR(B53=VLOOKUP(B53,ListadoParticipantes!B$3:B$599,1,0)),"DATOS",VLOOKUP(B53,ListadoParticipantes!B$3:K$599,8,0)))</f>
        <v>-</v>
      </c>
      <c r="Q53" s="154" t="str">
        <f>IF(B53="","-",IF(ISERROR(B53=VLOOKUP(B53,ListadoParticipantes!B$3:B$599,1,0)),"DATOS",VLOOKUP(B53,ListadoParticipantes!B$3:K$599,9,0)))</f>
        <v>-</v>
      </c>
      <c r="R53" s="154" t="str">
        <f>IF(B53="","-",IF(ISERROR(B53=VLOOKUP(B53,ListadoParticipantes!B$3:B$599,1,0)),"DATOS",VLOOKUP(B53,ListadoParticipantes!B$3:K$599,10,0)))</f>
        <v>-</v>
      </c>
      <c r="S53" s="205"/>
    </row>
    <row r="54" spans="1:19" x14ac:dyDescent="0.3">
      <c r="A54" s="13">
        <v>50</v>
      </c>
      <c r="B54" s="127"/>
      <c r="C54" s="206" t="str">
        <f>IF(B54="","-",IF(ISERROR(B54=VLOOKUP(B54,No_Admitidos!A$1:A$10,1,0)),"Admitido","NO ADMITIDO"))</f>
        <v>-</v>
      </c>
      <c r="D54" s="154" t="str">
        <f>IF(B54="","-",IF(ISERROR(B54=VLOOKUP(B54,ListadoParticipantes!B$3:B$599,1,0)),"NUEVO INTRODUCIR DATOS",VLOOKUP(B54,ListadoParticipantes!B$3:K$599,2,0)))</f>
        <v>-</v>
      </c>
      <c r="E54" s="154" t="str">
        <f>IF(B54="","-",IF(ISERROR(B54=VLOOKUP(B54,ListadoParticipantes!B$3:B$599,1,0)),"DATOS",VLOOKUP(B54,ListadoParticipantes!B$3:K$599,3,0)))</f>
        <v>-</v>
      </c>
      <c r="F54" s="155" t="str">
        <f>IF(B54="","-",IF(ISERROR(B54=VLOOKUP(B54,ListadoParticipantes!B$3:B$599,1,0)),"DATOS",VLOOKUP(B54,ListadoParticipantes!B$3:K$599,4,0)))</f>
        <v>-</v>
      </c>
      <c r="G54" s="154" t="str">
        <f>IF(B54="","-",IF(ISERROR(B54=VLOOKUP(B54,ListadoParticipantes!B$3:B$599,1,0)),"DATOS",VLOOKUP(B54,ListadoParticipantes!B$3:K$599,5,0)))</f>
        <v>-</v>
      </c>
      <c r="H54" s="208" t="str">
        <f>IF(B54="","-",IF(ISERROR(B54=VLOOKUP(B54,Socios_Numero!B$2:B$74,1,0)),"SOCIO PARTICIPANTE","SOCIO NUMERO"))</f>
        <v>-</v>
      </c>
      <c r="I54" s="207"/>
      <c r="J54" s="207" t="str">
        <f>IF(AND(H54="SOCIO NUMERO",I54="SI"),Proyecto_Actividad!$G$14,IF(AND(H54="SOCIO NUMERO",I54="NO"),Proyecto_Actividad!$H$14,IF(AND(H54="SOCIO PARTICIPANTE",I54="SI"),Proyecto_Actividad!$I$14,IF(AND(H54="SOCIO PARTICIPANTE",I54="NO"),Proyecto_Actividad!$J$14,"-"))))</f>
        <v>-</v>
      </c>
      <c r="K54" s="207"/>
      <c r="L54" s="209" t="str">
        <f>IF(K54="SI",Proyecto_Actividad!$G$14,J54)</f>
        <v>-</v>
      </c>
      <c r="M54" s="207"/>
      <c r="N54" s="154" t="str">
        <f>IF(B54="","-",IF(ISERROR(B54=VLOOKUP(B54,ListadoParticipantes!B$3:B$599,1,0)),"DATOS",VLOOKUP(B54,ListadoParticipantes!B$3:K$599,6,0)))</f>
        <v>-</v>
      </c>
      <c r="O54" s="156" t="str">
        <f>IF(B54="","-",IF(ISERROR(B54=VLOOKUP(B54,ListadoParticipantes!B$3:B$599,1,0)),"DATOS",VLOOKUP(B54,ListadoParticipantes!B$3:K$599,7,0)))</f>
        <v>-</v>
      </c>
      <c r="P54" s="154" t="str">
        <f>IF(B54="","-",IF(ISERROR(B54=VLOOKUP(B54,ListadoParticipantes!B$3:B$599,1,0)),"DATOS",VLOOKUP(B54,ListadoParticipantes!B$3:K$599,8,0)))</f>
        <v>-</v>
      </c>
      <c r="Q54" s="154" t="str">
        <f>IF(B54="","-",IF(ISERROR(B54=VLOOKUP(B54,ListadoParticipantes!B$3:B$599,1,0)),"DATOS",VLOOKUP(B54,ListadoParticipantes!B$3:K$599,9,0)))</f>
        <v>-</v>
      </c>
      <c r="R54" s="154" t="str">
        <f>IF(B54="","-",IF(ISERROR(B54=VLOOKUP(B54,ListadoParticipantes!B$3:B$599,1,0)),"DATOS",VLOOKUP(B54,ListadoParticipantes!B$3:K$599,10,0)))</f>
        <v>-</v>
      </c>
      <c r="S54" s="205"/>
    </row>
    <row r="55" spans="1:19" x14ac:dyDescent="0.3">
      <c r="A55" s="13">
        <v>51</v>
      </c>
      <c r="B55" s="127"/>
      <c r="C55" s="206" t="str">
        <f>IF(B55="","-",IF(ISERROR(B55=VLOOKUP(B55,No_Admitidos!A$1:A$10,1,0)),"Admitido","NO ADMITIDO"))</f>
        <v>-</v>
      </c>
      <c r="D55" s="154" t="str">
        <f>IF(B55="","-",IF(ISERROR(B55=VLOOKUP(B55,ListadoParticipantes!B$3:B$599,1,0)),"NUEVO INTRODUCIR DATOS",VLOOKUP(B55,ListadoParticipantes!B$3:K$599,2,0)))</f>
        <v>-</v>
      </c>
      <c r="E55" s="154" t="str">
        <f>IF(B55="","-",IF(ISERROR(B55=VLOOKUP(B55,ListadoParticipantes!B$3:B$599,1,0)),"DATOS",VLOOKUP(B55,ListadoParticipantes!B$3:K$599,3,0)))</f>
        <v>-</v>
      </c>
      <c r="F55" s="155" t="str">
        <f>IF(B55="","-",IF(ISERROR(B55=VLOOKUP(B55,ListadoParticipantes!B$3:B$599,1,0)),"DATOS",VLOOKUP(B55,ListadoParticipantes!B$3:K$599,4,0)))</f>
        <v>-</v>
      </c>
      <c r="G55" s="154" t="str">
        <f>IF(B55="","-",IF(ISERROR(B55=VLOOKUP(B55,ListadoParticipantes!B$3:B$599,1,0)),"DATOS",VLOOKUP(B55,ListadoParticipantes!B$3:K$599,5,0)))</f>
        <v>-</v>
      </c>
      <c r="H55" s="208" t="str">
        <f>IF(B55="","-",IF(ISERROR(B55=VLOOKUP(B55,Socios_Numero!B$2:B$74,1,0)),"SOCIO PARTICIPANTE","SOCIO NUMERO"))</f>
        <v>-</v>
      </c>
      <c r="I55" s="207"/>
      <c r="J55" s="207" t="str">
        <f>IF(AND(H55="SOCIO NUMERO",I55="SI"),Proyecto_Actividad!$G$14,IF(AND(H55="SOCIO NUMERO",I55="NO"),Proyecto_Actividad!$H$14,IF(AND(H55="SOCIO PARTICIPANTE",I55="SI"),Proyecto_Actividad!$I$14,IF(AND(H55="SOCIO PARTICIPANTE",I55="NO"),Proyecto_Actividad!$J$14,"-"))))</f>
        <v>-</v>
      </c>
      <c r="K55" s="207"/>
      <c r="L55" s="209" t="str">
        <f>IF(K55="SI",Proyecto_Actividad!$G$14,J55)</f>
        <v>-</v>
      </c>
      <c r="M55" s="207"/>
      <c r="N55" s="154" t="str">
        <f>IF(B55="","-",IF(ISERROR(B55=VLOOKUP(B55,ListadoParticipantes!B$3:B$599,1,0)),"DATOS",VLOOKUP(B55,ListadoParticipantes!B$3:K$599,6,0)))</f>
        <v>-</v>
      </c>
      <c r="O55" s="156" t="str">
        <f>IF(B55="","-",IF(ISERROR(B55=VLOOKUP(B55,ListadoParticipantes!B$3:B$599,1,0)),"DATOS",VLOOKUP(B55,ListadoParticipantes!B$3:K$599,7,0)))</f>
        <v>-</v>
      </c>
      <c r="P55" s="154" t="str">
        <f>IF(B55="","-",IF(ISERROR(B55=VLOOKUP(B55,ListadoParticipantes!B$3:B$599,1,0)),"DATOS",VLOOKUP(B55,ListadoParticipantes!B$3:K$599,8,0)))</f>
        <v>-</v>
      </c>
      <c r="Q55" s="154" t="str">
        <f>IF(B55="","-",IF(ISERROR(B55=VLOOKUP(B55,ListadoParticipantes!B$3:B$599,1,0)),"DATOS",VLOOKUP(B55,ListadoParticipantes!B$3:K$599,9,0)))</f>
        <v>-</v>
      </c>
      <c r="R55" s="154" t="str">
        <f>IF(B55="","-",IF(ISERROR(B55=VLOOKUP(B55,ListadoParticipantes!B$3:B$599,1,0)),"DATOS",VLOOKUP(B55,ListadoParticipantes!B$3:K$599,10,0)))</f>
        <v>-</v>
      </c>
      <c r="S55" s="205"/>
    </row>
    <row r="56" spans="1:19" x14ac:dyDescent="0.3">
      <c r="A56" s="13">
        <v>52</v>
      </c>
      <c r="B56" s="127"/>
      <c r="C56" s="206" t="str">
        <f>IF(B56="","-",IF(ISERROR(B56=VLOOKUP(B56,No_Admitidos!A$1:A$10,1,0)),"Admitido","NO ADMITIDO"))</f>
        <v>-</v>
      </c>
      <c r="D56" s="154" t="str">
        <f>IF(B56="","-",IF(ISERROR(B56=VLOOKUP(B56,ListadoParticipantes!B$3:B$599,1,0)),"NUEVO INTRODUCIR DATOS",VLOOKUP(B56,ListadoParticipantes!B$3:K$599,2,0)))</f>
        <v>-</v>
      </c>
      <c r="E56" s="154" t="str">
        <f>IF(B56="","-",IF(ISERROR(B56=VLOOKUP(B56,ListadoParticipantes!B$3:B$599,1,0)),"DATOS",VLOOKUP(B56,ListadoParticipantes!B$3:K$599,3,0)))</f>
        <v>-</v>
      </c>
      <c r="F56" s="155" t="str">
        <f>IF(B56="","-",IF(ISERROR(B56=VLOOKUP(B56,ListadoParticipantes!B$3:B$599,1,0)),"DATOS",VLOOKUP(B56,ListadoParticipantes!B$3:K$599,4,0)))</f>
        <v>-</v>
      </c>
      <c r="G56" s="154" t="str">
        <f>IF(B56="","-",IF(ISERROR(B56=VLOOKUP(B56,ListadoParticipantes!B$3:B$599,1,0)),"DATOS",VLOOKUP(B56,ListadoParticipantes!B$3:K$599,5,0)))</f>
        <v>-</v>
      </c>
      <c r="H56" s="208" t="str">
        <f>IF(B56="","-",IF(ISERROR(B56=VLOOKUP(B56,Socios_Numero!B$2:B$74,1,0)),"SOCIO PARTICIPANTE","SOCIO NUMERO"))</f>
        <v>-</v>
      </c>
      <c r="I56" s="207"/>
      <c r="J56" s="207" t="str">
        <f>IF(AND(H56="SOCIO NUMERO",I56="SI"),Proyecto_Actividad!$G$14,IF(AND(H56="SOCIO NUMERO",I56="NO"),Proyecto_Actividad!$H$14,IF(AND(H56="SOCIO PARTICIPANTE",I56="SI"),Proyecto_Actividad!$I$14,IF(AND(H56="SOCIO PARTICIPANTE",I56="NO"),Proyecto_Actividad!$J$14,"-"))))</f>
        <v>-</v>
      </c>
      <c r="K56" s="207"/>
      <c r="L56" s="209" t="str">
        <f>IF(K56="SI",Proyecto_Actividad!$G$14,J56)</f>
        <v>-</v>
      </c>
      <c r="M56" s="207"/>
      <c r="N56" s="154" t="str">
        <f>IF(B56="","-",IF(ISERROR(B56=VLOOKUP(B56,ListadoParticipantes!B$3:B$599,1,0)),"DATOS",VLOOKUP(B56,ListadoParticipantes!B$3:K$599,6,0)))</f>
        <v>-</v>
      </c>
      <c r="O56" s="156" t="str">
        <f>IF(B56="","-",IF(ISERROR(B56=VLOOKUP(B56,ListadoParticipantes!B$3:B$599,1,0)),"DATOS",VLOOKUP(B56,ListadoParticipantes!B$3:K$599,7,0)))</f>
        <v>-</v>
      </c>
      <c r="P56" s="154" t="str">
        <f>IF(B56="","-",IF(ISERROR(B56=VLOOKUP(B56,ListadoParticipantes!B$3:B$599,1,0)),"DATOS",VLOOKUP(B56,ListadoParticipantes!B$3:K$599,8,0)))</f>
        <v>-</v>
      </c>
      <c r="Q56" s="154" t="str">
        <f>IF(B56="","-",IF(ISERROR(B56=VLOOKUP(B56,ListadoParticipantes!B$3:B$599,1,0)),"DATOS",VLOOKUP(B56,ListadoParticipantes!B$3:K$599,9,0)))</f>
        <v>-</v>
      </c>
      <c r="R56" s="154" t="str">
        <f>IF(B56="","-",IF(ISERROR(B56=VLOOKUP(B56,ListadoParticipantes!B$3:B$599,1,0)),"DATOS",VLOOKUP(B56,ListadoParticipantes!B$3:K$599,10,0)))</f>
        <v>-</v>
      </c>
      <c r="S56" s="205"/>
    </row>
    <row r="57" spans="1:19" x14ac:dyDescent="0.3">
      <c r="A57" s="13">
        <v>53</v>
      </c>
      <c r="B57" s="127"/>
      <c r="C57" s="206" t="str">
        <f>IF(B57="","-",IF(ISERROR(B57=VLOOKUP(B57,No_Admitidos!A$1:A$10,1,0)),"Admitido","NO ADMITIDO"))</f>
        <v>-</v>
      </c>
      <c r="D57" s="154" t="str">
        <f>IF(B57="","-",IF(ISERROR(B57=VLOOKUP(B57,ListadoParticipantes!B$3:B$599,1,0)),"NUEVO INTRODUCIR DATOS",VLOOKUP(B57,ListadoParticipantes!B$3:K$599,2,0)))</f>
        <v>-</v>
      </c>
      <c r="E57" s="154" t="str">
        <f>IF(B57="","-",IF(ISERROR(B57=VLOOKUP(B57,ListadoParticipantes!B$3:B$599,1,0)),"DATOS",VLOOKUP(B57,ListadoParticipantes!B$3:K$599,3,0)))</f>
        <v>-</v>
      </c>
      <c r="F57" s="155" t="str">
        <f>IF(B57="","-",IF(ISERROR(B57=VLOOKUP(B57,ListadoParticipantes!B$3:B$599,1,0)),"DATOS",VLOOKUP(B57,ListadoParticipantes!B$3:K$599,4,0)))</f>
        <v>-</v>
      </c>
      <c r="G57" s="154" t="str">
        <f>IF(B57="","-",IF(ISERROR(B57=VLOOKUP(B57,ListadoParticipantes!B$3:B$599,1,0)),"DATOS",VLOOKUP(B57,ListadoParticipantes!B$3:K$599,5,0)))</f>
        <v>-</v>
      </c>
      <c r="H57" s="208" t="str">
        <f>IF(B57="","-",IF(ISERROR(B57=VLOOKUP(B57,Socios_Numero!B$2:B$74,1,0)),"SOCIO PARTICIPANTE","SOCIO NUMERO"))</f>
        <v>-</v>
      </c>
      <c r="I57" s="207"/>
      <c r="J57" s="207" t="str">
        <f>IF(AND(H57="SOCIO NUMERO",I57="SI"),Proyecto_Actividad!$G$14,IF(AND(H57="SOCIO NUMERO",I57="NO"),Proyecto_Actividad!$H$14,IF(AND(H57="SOCIO PARTICIPANTE",I57="SI"),Proyecto_Actividad!$I$14,IF(AND(H57="SOCIO PARTICIPANTE",I57="NO"),Proyecto_Actividad!$J$14,"-"))))</f>
        <v>-</v>
      </c>
      <c r="K57" s="207"/>
      <c r="L57" s="209" t="str">
        <f>IF(K57="SI",Proyecto_Actividad!$G$14,J57)</f>
        <v>-</v>
      </c>
      <c r="M57" s="207"/>
      <c r="N57" s="154" t="str">
        <f>IF(B57="","-",IF(ISERROR(B57=VLOOKUP(B57,ListadoParticipantes!B$3:B$599,1,0)),"DATOS",VLOOKUP(B57,ListadoParticipantes!B$3:K$599,6,0)))</f>
        <v>-</v>
      </c>
      <c r="O57" s="156" t="str">
        <f>IF(B57="","-",IF(ISERROR(B57=VLOOKUP(B57,ListadoParticipantes!B$3:B$599,1,0)),"DATOS",VLOOKUP(B57,ListadoParticipantes!B$3:K$599,7,0)))</f>
        <v>-</v>
      </c>
      <c r="P57" s="154" t="str">
        <f>IF(B57="","-",IF(ISERROR(B57=VLOOKUP(B57,ListadoParticipantes!B$3:B$599,1,0)),"DATOS",VLOOKUP(B57,ListadoParticipantes!B$3:K$599,8,0)))</f>
        <v>-</v>
      </c>
      <c r="Q57" s="154" t="str">
        <f>IF(B57="","-",IF(ISERROR(B57=VLOOKUP(B57,ListadoParticipantes!B$3:B$599,1,0)),"DATOS",VLOOKUP(B57,ListadoParticipantes!B$3:K$599,9,0)))</f>
        <v>-</v>
      </c>
      <c r="R57" s="154" t="str">
        <f>IF(B57="","-",IF(ISERROR(B57=VLOOKUP(B57,ListadoParticipantes!B$3:B$599,1,0)),"DATOS",VLOOKUP(B57,ListadoParticipantes!B$3:K$599,10,0)))</f>
        <v>-</v>
      </c>
      <c r="S57" s="205"/>
    </row>
    <row r="58" spans="1:19" x14ac:dyDescent="0.3">
      <c r="A58" s="13">
        <v>54</v>
      </c>
      <c r="B58" s="127"/>
      <c r="C58" s="206" t="str">
        <f>IF(B58="","-",IF(ISERROR(B58=VLOOKUP(B58,No_Admitidos!A$1:A$10,1,0)),"Admitido","NO ADMITIDO"))</f>
        <v>-</v>
      </c>
      <c r="D58" s="154" t="str">
        <f>IF(B58="","-",IF(ISERROR(B58=VLOOKUP(B58,ListadoParticipantes!B$3:B$599,1,0)),"NUEVO INTRODUCIR DATOS",VLOOKUP(B58,ListadoParticipantes!B$3:K$599,2,0)))</f>
        <v>-</v>
      </c>
      <c r="E58" s="154" t="str">
        <f>IF(B58="","-",IF(ISERROR(B58=VLOOKUP(B58,ListadoParticipantes!B$3:B$599,1,0)),"DATOS",VLOOKUP(B58,ListadoParticipantes!B$3:K$599,3,0)))</f>
        <v>-</v>
      </c>
      <c r="F58" s="155" t="str">
        <f>IF(B58="","-",IF(ISERROR(B58=VLOOKUP(B58,ListadoParticipantes!B$3:B$599,1,0)),"DATOS",VLOOKUP(B58,ListadoParticipantes!B$3:K$599,4,0)))</f>
        <v>-</v>
      </c>
      <c r="G58" s="154" t="str">
        <f>IF(B58="","-",IF(ISERROR(B58=VLOOKUP(B58,ListadoParticipantes!B$3:B$599,1,0)),"DATOS",VLOOKUP(B58,ListadoParticipantes!B$3:K$599,5,0)))</f>
        <v>-</v>
      </c>
      <c r="H58" s="208" t="str">
        <f>IF(B58="","-",IF(ISERROR(B58=VLOOKUP(B58,Socios_Numero!B$2:B$74,1,0)),"SOCIO PARTICIPANTE","SOCIO NUMERO"))</f>
        <v>-</v>
      </c>
      <c r="I58" s="207"/>
      <c r="J58" s="207" t="str">
        <f>IF(AND(H58="SOCIO NUMERO",I58="SI"),Proyecto_Actividad!$G$14,IF(AND(H58="SOCIO NUMERO",I58="NO"),Proyecto_Actividad!$H$14,IF(AND(H58="SOCIO PARTICIPANTE",I58="SI"),Proyecto_Actividad!$I$14,IF(AND(H58="SOCIO PARTICIPANTE",I58="NO"),Proyecto_Actividad!$J$14,"-"))))</f>
        <v>-</v>
      </c>
      <c r="K58" s="207"/>
      <c r="L58" s="209" t="str">
        <f>IF(K58="SI",Proyecto_Actividad!$G$14,J58)</f>
        <v>-</v>
      </c>
      <c r="M58" s="207"/>
      <c r="N58" s="154" t="str">
        <f>IF(B58="","-",IF(ISERROR(B58=VLOOKUP(B58,ListadoParticipantes!B$3:B$599,1,0)),"DATOS",VLOOKUP(B58,ListadoParticipantes!B$3:K$599,6,0)))</f>
        <v>-</v>
      </c>
      <c r="O58" s="156" t="str">
        <f>IF(B58="","-",IF(ISERROR(B58=VLOOKUP(B58,ListadoParticipantes!B$3:B$599,1,0)),"DATOS",VLOOKUP(B58,ListadoParticipantes!B$3:K$599,7,0)))</f>
        <v>-</v>
      </c>
      <c r="P58" s="154" t="str">
        <f>IF(B58="","-",IF(ISERROR(B58=VLOOKUP(B58,ListadoParticipantes!B$3:B$599,1,0)),"DATOS",VLOOKUP(B58,ListadoParticipantes!B$3:K$599,8,0)))</f>
        <v>-</v>
      </c>
      <c r="Q58" s="154" t="str">
        <f>IF(B58="","-",IF(ISERROR(B58=VLOOKUP(B58,ListadoParticipantes!B$3:B$599,1,0)),"DATOS",VLOOKUP(B58,ListadoParticipantes!B$3:K$599,9,0)))</f>
        <v>-</v>
      </c>
      <c r="R58" s="154" t="str">
        <f>IF(B58="","-",IF(ISERROR(B58=VLOOKUP(B58,ListadoParticipantes!B$3:B$599,1,0)),"DATOS",VLOOKUP(B58,ListadoParticipantes!B$3:K$599,10,0)))</f>
        <v>-</v>
      </c>
      <c r="S58" s="205"/>
    </row>
    <row r="59" spans="1:19" x14ac:dyDescent="0.3">
      <c r="A59" s="13">
        <v>55</v>
      </c>
      <c r="B59" s="127"/>
      <c r="C59" s="206" t="str">
        <f>IF(B59="","-",IF(ISERROR(B59=VLOOKUP(B59,No_Admitidos!A$1:A$10,1,0)),"Admitido","NO ADMITIDO"))</f>
        <v>-</v>
      </c>
      <c r="D59" s="154" t="str">
        <f>IF(B59="","-",IF(ISERROR(B59=VLOOKUP(B59,ListadoParticipantes!B$3:B$599,1,0)),"NUEVO INTRODUCIR DATOS",VLOOKUP(B59,ListadoParticipantes!B$3:K$599,2,0)))</f>
        <v>-</v>
      </c>
      <c r="E59" s="154" t="str">
        <f>IF(B59="","-",IF(ISERROR(B59=VLOOKUP(B59,ListadoParticipantes!B$3:B$599,1,0)),"DATOS",VLOOKUP(B59,ListadoParticipantes!B$3:K$599,3,0)))</f>
        <v>-</v>
      </c>
      <c r="F59" s="155" t="str">
        <f>IF(B59="","-",IF(ISERROR(B59=VLOOKUP(B59,ListadoParticipantes!B$3:B$599,1,0)),"DATOS",VLOOKUP(B59,ListadoParticipantes!B$3:K$599,4,0)))</f>
        <v>-</v>
      </c>
      <c r="G59" s="154" t="str">
        <f>IF(B59="","-",IF(ISERROR(B59=VLOOKUP(B59,ListadoParticipantes!B$3:B$599,1,0)),"DATOS",VLOOKUP(B59,ListadoParticipantes!B$3:K$599,5,0)))</f>
        <v>-</v>
      </c>
      <c r="H59" s="208" t="str">
        <f>IF(B59="","-",IF(ISERROR(B59=VLOOKUP(B59,Socios_Numero!B$2:B$74,1,0)),"SOCIO PARTICIPANTE","SOCIO NUMERO"))</f>
        <v>-</v>
      </c>
      <c r="I59" s="207"/>
      <c r="J59" s="207" t="str">
        <f>IF(AND(H59="SOCIO NUMERO",I59="SI"),Proyecto_Actividad!$G$14,IF(AND(H59="SOCIO NUMERO",I59="NO"),Proyecto_Actividad!$H$14,IF(AND(H59="SOCIO PARTICIPANTE",I59="SI"),Proyecto_Actividad!$I$14,IF(AND(H59="SOCIO PARTICIPANTE",I59="NO"),Proyecto_Actividad!$J$14,"-"))))</f>
        <v>-</v>
      </c>
      <c r="K59" s="207"/>
      <c r="L59" s="209" t="str">
        <f>IF(K59="SI",Proyecto_Actividad!$G$14,J59)</f>
        <v>-</v>
      </c>
      <c r="M59" s="207"/>
      <c r="N59" s="154" t="str">
        <f>IF(B59="","-",IF(ISERROR(B59=VLOOKUP(B59,ListadoParticipantes!B$3:B$599,1,0)),"DATOS",VLOOKUP(B59,ListadoParticipantes!B$3:K$599,6,0)))</f>
        <v>-</v>
      </c>
      <c r="O59" s="156" t="str">
        <f>IF(B59="","-",IF(ISERROR(B59=VLOOKUP(B59,ListadoParticipantes!B$3:B$599,1,0)),"DATOS",VLOOKUP(B59,ListadoParticipantes!B$3:K$599,7,0)))</f>
        <v>-</v>
      </c>
      <c r="P59" s="154" t="str">
        <f>IF(B59="","-",IF(ISERROR(B59=VLOOKUP(B59,ListadoParticipantes!B$3:B$599,1,0)),"DATOS",VLOOKUP(B59,ListadoParticipantes!B$3:K$599,8,0)))</f>
        <v>-</v>
      </c>
      <c r="Q59" s="154" t="str">
        <f>IF(B59="","-",IF(ISERROR(B59=VLOOKUP(B59,ListadoParticipantes!B$3:B$599,1,0)),"DATOS",VLOOKUP(B59,ListadoParticipantes!B$3:K$599,9,0)))</f>
        <v>-</v>
      </c>
      <c r="R59" s="154" t="str">
        <f>IF(B59="","-",IF(ISERROR(B59=VLOOKUP(B59,ListadoParticipantes!B$3:B$599,1,0)),"DATOS",VLOOKUP(B59,ListadoParticipantes!B$3:K$599,10,0)))</f>
        <v>-</v>
      </c>
      <c r="S59" s="205"/>
    </row>
    <row r="60" spans="1:19" x14ac:dyDescent="0.3">
      <c r="A60" s="13">
        <v>56</v>
      </c>
      <c r="B60" s="127"/>
      <c r="C60" s="206" t="str">
        <f>IF(B60="","-",IF(ISERROR(B60=VLOOKUP(B60,No_Admitidos!A$1:A$10,1,0)),"Admitido","NO ADMITIDO"))</f>
        <v>-</v>
      </c>
      <c r="D60" s="154" t="str">
        <f>IF(B60="","-",IF(ISERROR(B60=VLOOKUP(B60,ListadoParticipantes!B$3:B$599,1,0)),"NUEVO INTRODUCIR DATOS",VLOOKUP(B60,ListadoParticipantes!B$3:K$599,2,0)))</f>
        <v>-</v>
      </c>
      <c r="E60" s="154" t="str">
        <f>IF(B60="","-",IF(ISERROR(B60=VLOOKUP(B60,ListadoParticipantes!B$3:B$599,1,0)),"DATOS",VLOOKUP(B60,ListadoParticipantes!B$3:K$599,3,0)))</f>
        <v>-</v>
      </c>
      <c r="F60" s="155" t="str">
        <f>IF(B60="","-",IF(ISERROR(B60=VLOOKUP(B60,ListadoParticipantes!B$3:B$599,1,0)),"DATOS",VLOOKUP(B60,ListadoParticipantes!B$3:K$599,4,0)))</f>
        <v>-</v>
      </c>
      <c r="G60" s="154" t="str">
        <f>IF(B60="","-",IF(ISERROR(B60=VLOOKUP(B60,ListadoParticipantes!B$3:B$599,1,0)),"DATOS",VLOOKUP(B60,ListadoParticipantes!B$3:K$599,5,0)))</f>
        <v>-</v>
      </c>
      <c r="H60" s="208" t="str">
        <f>IF(B60="","-",IF(ISERROR(B60=VLOOKUP(B60,Socios_Numero!B$2:B$74,1,0)),"SOCIO PARTICIPANTE","SOCIO NUMERO"))</f>
        <v>-</v>
      </c>
      <c r="I60" s="207"/>
      <c r="J60" s="207" t="str">
        <f>IF(AND(H60="SOCIO NUMERO",I60="SI"),Proyecto_Actividad!$G$14,IF(AND(H60="SOCIO NUMERO",I60="NO"),Proyecto_Actividad!$H$14,IF(AND(H60="SOCIO PARTICIPANTE",I60="SI"),Proyecto_Actividad!$I$14,IF(AND(H60="SOCIO PARTICIPANTE",I60="NO"),Proyecto_Actividad!$J$14,"-"))))</f>
        <v>-</v>
      </c>
      <c r="K60" s="207"/>
      <c r="L60" s="209" t="str">
        <f>IF(K60="SI",Proyecto_Actividad!$G$14,J60)</f>
        <v>-</v>
      </c>
      <c r="M60" s="207"/>
      <c r="N60" s="154" t="str">
        <f>IF(B60="","-",IF(ISERROR(B60=VLOOKUP(B60,ListadoParticipantes!B$3:B$599,1,0)),"DATOS",VLOOKUP(B60,ListadoParticipantes!B$3:K$599,6,0)))</f>
        <v>-</v>
      </c>
      <c r="O60" s="156" t="str">
        <f>IF(B60="","-",IF(ISERROR(B60=VLOOKUP(B60,ListadoParticipantes!B$3:B$599,1,0)),"DATOS",VLOOKUP(B60,ListadoParticipantes!B$3:K$599,7,0)))</f>
        <v>-</v>
      </c>
      <c r="P60" s="154" t="str">
        <f>IF(B60="","-",IF(ISERROR(B60=VLOOKUP(B60,ListadoParticipantes!B$3:B$599,1,0)),"DATOS",VLOOKUP(B60,ListadoParticipantes!B$3:K$599,8,0)))</f>
        <v>-</v>
      </c>
      <c r="Q60" s="154" t="str">
        <f>IF(B60="","-",IF(ISERROR(B60=VLOOKUP(B60,ListadoParticipantes!B$3:B$599,1,0)),"DATOS",VLOOKUP(B60,ListadoParticipantes!B$3:K$599,9,0)))</f>
        <v>-</v>
      </c>
      <c r="R60" s="154" t="str">
        <f>IF(B60="","-",IF(ISERROR(B60=VLOOKUP(B60,ListadoParticipantes!B$3:B$599,1,0)),"DATOS",VLOOKUP(B60,ListadoParticipantes!B$3:K$599,10,0)))</f>
        <v>-</v>
      </c>
      <c r="S60" s="205"/>
    </row>
    <row r="61" spans="1:19" x14ac:dyDescent="0.3">
      <c r="A61" s="13">
        <v>57</v>
      </c>
      <c r="B61" s="127"/>
      <c r="C61" s="206" t="str">
        <f>IF(B61="","-",IF(ISERROR(B61=VLOOKUP(B61,No_Admitidos!A$1:A$10,1,0)),"Admitido","NO ADMITIDO"))</f>
        <v>-</v>
      </c>
      <c r="D61" s="154" t="str">
        <f>IF(B61="","-",IF(ISERROR(B61=VLOOKUP(B61,ListadoParticipantes!B$3:B$599,1,0)),"NUEVO INTRODUCIR DATOS",VLOOKUP(B61,ListadoParticipantes!B$3:K$599,2,0)))</f>
        <v>-</v>
      </c>
      <c r="E61" s="154" t="str">
        <f>IF(B61="","-",IF(ISERROR(B61=VLOOKUP(B61,ListadoParticipantes!B$3:B$599,1,0)),"DATOS",VLOOKUP(B61,ListadoParticipantes!B$3:K$599,3,0)))</f>
        <v>-</v>
      </c>
      <c r="F61" s="155" t="str">
        <f>IF(B61="","-",IF(ISERROR(B61=VLOOKUP(B61,ListadoParticipantes!B$3:B$599,1,0)),"DATOS",VLOOKUP(B61,ListadoParticipantes!B$3:K$599,4,0)))</f>
        <v>-</v>
      </c>
      <c r="G61" s="154" t="str">
        <f>IF(B61="","-",IF(ISERROR(B61=VLOOKUP(B61,ListadoParticipantes!B$3:B$599,1,0)),"DATOS",VLOOKUP(B61,ListadoParticipantes!B$3:K$599,5,0)))</f>
        <v>-</v>
      </c>
      <c r="H61" s="208" t="str">
        <f>IF(B61="","-",IF(ISERROR(B61=VLOOKUP(B61,Socios_Numero!B$2:B$74,1,0)),"SOCIO PARTICIPANTE","SOCIO NUMERO"))</f>
        <v>-</v>
      </c>
      <c r="I61" s="207"/>
      <c r="J61" s="207" t="str">
        <f>IF(AND(H61="SOCIO NUMERO",I61="SI"),Proyecto_Actividad!$G$14,IF(AND(H61="SOCIO NUMERO",I61="NO"),Proyecto_Actividad!$H$14,IF(AND(H61="SOCIO PARTICIPANTE",I61="SI"),Proyecto_Actividad!$I$14,IF(AND(H61="SOCIO PARTICIPANTE",I61="NO"),Proyecto_Actividad!$J$14,"-"))))</f>
        <v>-</v>
      </c>
      <c r="K61" s="207"/>
      <c r="L61" s="209" t="str">
        <f>IF(K61="SI",Proyecto_Actividad!$G$14,J61)</f>
        <v>-</v>
      </c>
      <c r="M61" s="207"/>
      <c r="N61" s="154" t="str">
        <f>IF(B61="","-",IF(ISERROR(B61=VLOOKUP(B61,ListadoParticipantes!B$3:B$599,1,0)),"DATOS",VLOOKUP(B61,ListadoParticipantes!B$3:K$599,6,0)))</f>
        <v>-</v>
      </c>
      <c r="O61" s="156" t="str">
        <f>IF(B61="","-",IF(ISERROR(B61=VLOOKUP(B61,ListadoParticipantes!B$3:B$599,1,0)),"DATOS",VLOOKUP(B61,ListadoParticipantes!B$3:K$599,7,0)))</f>
        <v>-</v>
      </c>
      <c r="P61" s="154" t="str">
        <f>IF(B61="","-",IF(ISERROR(B61=VLOOKUP(B61,ListadoParticipantes!B$3:B$599,1,0)),"DATOS",VLOOKUP(B61,ListadoParticipantes!B$3:K$599,8,0)))</f>
        <v>-</v>
      </c>
      <c r="Q61" s="154" t="str">
        <f>IF(B61="","-",IF(ISERROR(B61=VLOOKUP(B61,ListadoParticipantes!B$3:B$599,1,0)),"DATOS",VLOOKUP(B61,ListadoParticipantes!B$3:K$599,9,0)))</f>
        <v>-</v>
      </c>
      <c r="R61" s="154" t="str">
        <f>IF(B61="","-",IF(ISERROR(B61=VLOOKUP(B61,ListadoParticipantes!B$3:B$599,1,0)),"DATOS",VLOOKUP(B61,ListadoParticipantes!B$3:K$599,10,0)))</f>
        <v>-</v>
      </c>
      <c r="S61" s="205"/>
    </row>
    <row r="62" spans="1:19" x14ac:dyDescent="0.3">
      <c r="A62" s="13">
        <v>58</v>
      </c>
      <c r="B62" s="127"/>
      <c r="C62" s="206" t="str">
        <f>IF(B62="","-",IF(ISERROR(B62=VLOOKUP(B62,No_Admitidos!A$1:A$10,1,0)),"Admitido","NO ADMITIDO"))</f>
        <v>-</v>
      </c>
      <c r="D62" s="154" t="str">
        <f>IF(B62="","-",IF(ISERROR(B62=VLOOKUP(B62,ListadoParticipantes!B$3:B$599,1,0)),"NUEVO INTRODUCIR DATOS",VLOOKUP(B62,ListadoParticipantes!B$3:K$599,2,0)))</f>
        <v>-</v>
      </c>
      <c r="E62" s="154" t="str">
        <f>IF(B62="","-",IF(ISERROR(B62=VLOOKUP(B62,ListadoParticipantes!B$3:B$599,1,0)),"DATOS",VLOOKUP(B62,ListadoParticipantes!B$3:K$599,3,0)))</f>
        <v>-</v>
      </c>
      <c r="F62" s="155" t="str">
        <f>IF(B62="","-",IF(ISERROR(B62=VLOOKUP(B62,ListadoParticipantes!B$3:B$599,1,0)),"DATOS",VLOOKUP(B62,ListadoParticipantes!B$3:K$599,4,0)))</f>
        <v>-</v>
      </c>
      <c r="G62" s="154" t="str">
        <f>IF(B62="","-",IF(ISERROR(B62=VLOOKUP(B62,ListadoParticipantes!B$3:B$599,1,0)),"DATOS",VLOOKUP(B62,ListadoParticipantes!B$3:K$599,5,0)))</f>
        <v>-</v>
      </c>
      <c r="H62" s="208" t="str">
        <f>IF(B62="","-",IF(ISERROR(B62=VLOOKUP(B62,Socios_Numero!B$2:B$74,1,0)),"SOCIO PARTICIPANTE","SOCIO NUMERO"))</f>
        <v>-</v>
      </c>
      <c r="I62" s="207"/>
      <c r="J62" s="207" t="str">
        <f>IF(AND(H62="SOCIO NUMERO",I62="SI"),Proyecto_Actividad!$G$14,IF(AND(H62="SOCIO NUMERO",I62="NO"),Proyecto_Actividad!$H$14,IF(AND(H62="SOCIO PARTICIPANTE",I62="SI"),Proyecto_Actividad!$I$14,IF(AND(H62="SOCIO PARTICIPANTE",I62="NO"),Proyecto_Actividad!$J$14,"-"))))</f>
        <v>-</v>
      </c>
      <c r="K62" s="207"/>
      <c r="L62" s="209" t="str">
        <f>IF(K62="SI",Proyecto_Actividad!$G$14,J62)</f>
        <v>-</v>
      </c>
      <c r="M62" s="207"/>
      <c r="N62" s="154" t="str">
        <f>IF(B62="","-",IF(ISERROR(B62=VLOOKUP(B62,ListadoParticipantes!B$3:B$599,1,0)),"DATOS",VLOOKUP(B62,ListadoParticipantes!B$3:K$599,6,0)))</f>
        <v>-</v>
      </c>
      <c r="O62" s="156" t="str">
        <f>IF(B62="","-",IF(ISERROR(B62=VLOOKUP(B62,ListadoParticipantes!B$3:B$599,1,0)),"DATOS",VLOOKUP(B62,ListadoParticipantes!B$3:K$599,7,0)))</f>
        <v>-</v>
      </c>
      <c r="P62" s="154" t="str">
        <f>IF(B62="","-",IF(ISERROR(B62=VLOOKUP(B62,ListadoParticipantes!B$3:B$599,1,0)),"DATOS",VLOOKUP(B62,ListadoParticipantes!B$3:K$599,8,0)))</f>
        <v>-</v>
      </c>
      <c r="Q62" s="154" t="str">
        <f>IF(B62="","-",IF(ISERROR(B62=VLOOKUP(B62,ListadoParticipantes!B$3:B$599,1,0)),"DATOS",VLOOKUP(B62,ListadoParticipantes!B$3:K$599,9,0)))</f>
        <v>-</v>
      </c>
      <c r="R62" s="154" t="str">
        <f>IF(B62="","-",IF(ISERROR(B62=VLOOKUP(B62,ListadoParticipantes!B$3:B$599,1,0)),"DATOS",VLOOKUP(B62,ListadoParticipantes!B$3:K$599,10,0)))</f>
        <v>-</v>
      </c>
      <c r="S62" s="205"/>
    </row>
    <row r="63" spans="1:19" x14ac:dyDescent="0.3">
      <c r="A63" s="13">
        <v>59</v>
      </c>
      <c r="B63" s="127"/>
      <c r="C63" s="206" t="str">
        <f>IF(B63="","-",IF(ISERROR(B63=VLOOKUP(B63,No_Admitidos!A$1:A$10,1,0)),"Admitido","NO ADMITIDO"))</f>
        <v>-</v>
      </c>
      <c r="D63" s="154" t="str">
        <f>IF(B63="","-",IF(ISERROR(B63=VLOOKUP(B63,ListadoParticipantes!B$3:B$599,1,0)),"NUEVO INTRODUCIR DATOS",VLOOKUP(B63,ListadoParticipantes!B$3:K$599,2,0)))</f>
        <v>-</v>
      </c>
      <c r="E63" s="154" t="str">
        <f>IF(B63="","-",IF(ISERROR(B63=VLOOKUP(B63,ListadoParticipantes!B$3:B$599,1,0)),"DATOS",VLOOKUP(B63,ListadoParticipantes!B$3:K$599,3,0)))</f>
        <v>-</v>
      </c>
      <c r="F63" s="155" t="str">
        <f>IF(B63="","-",IF(ISERROR(B63=VLOOKUP(B63,ListadoParticipantes!B$3:B$599,1,0)),"DATOS",VLOOKUP(B63,ListadoParticipantes!B$3:K$599,4,0)))</f>
        <v>-</v>
      </c>
      <c r="G63" s="154" t="str">
        <f>IF(B63="","-",IF(ISERROR(B63=VLOOKUP(B63,ListadoParticipantes!B$3:B$599,1,0)),"DATOS",VLOOKUP(B63,ListadoParticipantes!B$3:K$599,5,0)))</f>
        <v>-</v>
      </c>
      <c r="H63" s="208" t="str">
        <f>IF(B63="","-",IF(ISERROR(B63=VLOOKUP(B63,Socios_Numero!B$2:B$74,1,0)),"SOCIO PARTICIPANTE","SOCIO NUMERO"))</f>
        <v>-</v>
      </c>
      <c r="I63" s="207"/>
      <c r="J63" s="207" t="str">
        <f>IF(AND(H63="SOCIO NUMERO",I63="SI"),Proyecto_Actividad!$G$14,IF(AND(H63="SOCIO NUMERO",I63="NO"),Proyecto_Actividad!$H$14,IF(AND(H63="SOCIO PARTICIPANTE",I63="SI"),Proyecto_Actividad!$I$14,IF(AND(H63="SOCIO PARTICIPANTE",I63="NO"),Proyecto_Actividad!$J$14,"-"))))</f>
        <v>-</v>
      </c>
      <c r="K63" s="207"/>
      <c r="L63" s="209" t="str">
        <f>IF(K63="SI",Proyecto_Actividad!$G$14,J63)</f>
        <v>-</v>
      </c>
      <c r="M63" s="207"/>
      <c r="N63" s="154" t="str">
        <f>IF(B63="","-",IF(ISERROR(B63=VLOOKUP(B63,ListadoParticipantes!B$3:B$599,1,0)),"DATOS",VLOOKUP(B63,ListadoParticipantes!B$3:K$599,6,0)))</f>
        <v>-</v>
      </c>
      <c r="O63" s="156" t="str">
        <f>IF(B63="","-",IF(ISERROR(B63=VLOOKUP(B63,ListadoParticipantes!B$3:B$599,1,0)),"DATOS",VLOOKUP(B63,ListadoParticipantes!B$3:K$599,7,0)))</f>
        <v>-</v>
      </c>
      <c r="P63" s="154" t="str">
        <f>IF(B63="","-",IF(ISERROR(B63=VLOOKUP(B63,ListadoParticipantes!B$3:B$599,1,0)),"DATOS",VLOOKUP(B63,ListadoParticipantes!B$3:K$599,8,0)))</f>
        <v>-</v>
      </c>
      <c r="Q63" s="154" t="str">
        <f>IF(B63="","-",IF(ISERROR(B63=VLOOKUP(B63,ListadoParticipantes!B$3:B$599,1,0)),"DATOS",VLOOKUP(B63,ListadoParticipantes!B$3:K$599,9,0)))</f>
        <v>-</v>
      </c>
      <c r="R63" s="154" t="str">
        <f>IF(B63="","-",IF(ISERROR(B63=VLOOKUP(B63,ListadoParticipantes!B$3:B$599,1,0)),"DATOS",VLOOKUP(B63,ListadoParticipantes!B$3:K$599,10,0)))</f>
        <v>-</v>
      </c>
      <c r="S63" s="205"/>
    </row>
    <row r="64" spans="1:19" x14ac:dyDescent="0.3">
      <c r="A64" s="13">
        <v>60</v>
      </c>
      <c r="B64" s="127"/>
      <c r="C64" s="206" t="str">
        <f>IF(B64="","-",IF(ISERROR(B64=VLOOKUP(B64,No_Admitidos!A$1:A$10,1,0)),"Admitido","NO ADMITIDO"))</f>
        <v>-</v>
      </c>
      <c r="D64" s="154" t="str">
        <f>IF(B64="","-",IF(ISERROR(B64=VLOOKUP(B64,ListadoParticipantes!B$3:B$599,1,0)),"NUEVO INTRODUCIR DATOS",VLOOKUP(B64,ListadoParticipantes!B$3:K$599,2,0)))</f>
        <v>-</v>
      </c>
      <c r="E64" s="154" t="str">
        <f>IF(B64="","-",IF(ISERROR(B64=VLOOKUP(B64,ListadoParticipantes!B$3:B$599,1,0)),"DATOS",VLOOKUP(B64,ListadoParticipantes!B$3:K$599,3,0)))</f>
        <v>-</v>
      </c>
      <c r="F64" s="155" t="str">
        <f>IF(B64="","-",IF(ISERROR(B64=VLOOKUP(B64,ListadoParticipantes!B$3:B$599,1,0)),"DATOS",VLOOKUP(B64,ListadoParticipantes!B$3:K$599,4,0)))</f>
        <v>-</v>
      </c>
      <c r="G64" s="154" t="str">
        <f>IF(B64="","-",IF(ISERROR(B64=VLOOKUP(B64,ListadoParticipantes!B$3:B$599,1,0)),"DATOS",VLOOKUP(B64,ListadoParticipantes!B$3:K$599,5,0)))</f>
        <v>-</v>
      </c>
      <c r="H64" s="208" t="str">
        <f>IF(B64="","-",IF(ISERROR(B64=VLOOKUP(B64,Socios_Numero!B$2:B$74,1,0)),"SOCIO PARTICIPANTE","SOCIO NUMERO"))</f>
        <v>-</v>
      </c>
      <c r="I64" s="207"/>
      <c r="J64" s="207" t="str">
        <f>IF(AND(H64="SOCIO NUMERO",I64="SI"),Proyecto_Actividad!$G$14,IF(AND(H64="SOCIO NUMERO",I64="NO"),Proyecto_Actividad!$H$14,IF(AND(H64="SOCIO PARTICIPANTE",I64="SI"),Proyecto_Actividad!$I$14,IF(AND(H64="SOCIO PARTICIPANTE",I64="NO"),Proyecto_Actividad!$J$14,"-"))))</f>
        <v>-</v>
      </c>
      <c r="K64" s="207"/>
      <c r="L64" s="209" t="str">
        <f>IF(K64="SI",Proyecto_Actividad!$G$14,J64)</f>
        <v>-</v>
      </c>
      <c r="M64" s="207"/>
      <c r="N64" s="154" t="str">
        <f>IF(B64="","-",IF(ISERROR(B64=VLOOKUP(B64,ListadoParticipantes!B$3:B$599,1,0)),"DATOS",VLOOKUP(B64,ListadoParticipantes!B$3:K$599,6,0)))</f>
        <v>-</v>
      </c>
      <c r="O64" s="156" t="str">
        <f>IF(B64="","-",IF(ISERROR(B64=VLOOKUP(B64,ListadoParticipantes!B$3:B$599,1,0)),"DATOS",VLOOKUP(B64,ListadoParticipantes!B$3:K$599,7,0)))</f>
        <v>-</v>
      </c>
      <c r="P64" s="154" t="str">
        <f>IF(B64="","-",IF(ISERROR(B64=VLOOKUP(B64,ListadoParticipantes!B$3:B$599,1,0)),"DATOS",VLOOKUP(B64,ListadoParticipantes!B$3:K$599,8,0)))</f>
        <v>-</v>
      </c>
      <c r="Q64" s="154" t="str">
        <f>IF(B64="","-",IF(ISERROR(B64=VLOOKUP(B64,ListadoParticipantes!B$3:B$599,1,0)),"DATOS",VLOOKUP(B64,ListadoParticipantes!B$3:K$599,9,0)))</f>
        <v>-</v>
      </c>
      <c r="R64" s="154" t="str">
        <f>IF(B64="","-",IF(ISERROR(B64=VLOOKUP(B64,ListadoParticipantes!B$3:B$599,1,0)),"DATOS",VLOOKUP(B64,ListadoParticipantes!B$3:K$599,10,0)))</f>
        <v>-</v>
      </c>
      <c r="S64" s="205"/>
    </row>
    <row r="66" spans="1:19" x14ac:dyDescent="0.3">
      <c r="B66" s="190" t="s">
        <v>846</v>
      </c>
      <c r="C66" s="190"/>
      <c r="D66" s="16" t="s">
        <v>710</v>
      </c>
      <c r="E66" s="16"/>
      <c r="F66" s="113">
        <f>COUNTA(B5:B64)</f>
        <v>0</v>
      </c>
    </row>
    <row r="67" spans="1:19" x14ac:dyDescent="0.3">
      <c r="B67" s="191" t="s">
        <v>845</v>
      </c>
      <c r="C67" s="191"/>
      <c r="D67" s="16" t="s">
        <v>709</v>
      </c>
      <c r="E67" s="16"/>
      <c r="F67" s="113">
        <f>COUNTA(B5:B64)-SUM(COUNTIF(Reporte_Actividad!J26:J33,Reporte_Actividad!C35),COUNTIF(Reporte_Actividad!J26:J33,Reporte_Actividad!C36))</f>
        <v>0</v>
      </c>
      <c r="H67" s="16" t="s">
        <v>62</v>
      </c>
      <c r="I67" s="103">
        <f>SUM(L5:L64)</f>
        <v>0</v>
      </c>
      <c r="J67" s="176"/>
      <c r="K67" s="176"/>
    </row>
    <row r="69" spans="1:19" x14ac:dyDescent="0.3">
      <c r="F69" s="179" t="s">
        <v>84</v>
      </c>
      <c r="G69" s="179" t="s">
        <v>16</v>
      </c>
    </row>
    <row r="70" spans="1:19" x14ac:dyDescent="0.3">
      <c r="D70" s="37" t="s">
        <v>63</v>
      </c>
      <c r="E70" s="37"/>
      <c r="F70" s="83">
        <f>COUNTIFS(H5:H64,"SOCIO NUMERO",I5:I64,"SI")-SUM(COUNTIFS(Reporte_Actividad!G26:G33,"SOCIO NUMERO",Reporte_Actividad!H26:H33,"SI",Reporte_Actividad!J26:J33,"Anterior Ultimos 7 Días"),COUNTIFS(Reporte_Actividad!G26:G33,"SOCIO NUMERO",Reporte_Actividad!H26:H33,"SI",Reporte_Actividad!J26:J33,"Ultimos 7 Días"))</f>
        <v>0</v>
      </c>
      <c r="G70" s="124">
        <f>IF(F70=0,0,F70*Proyecto_Actividad!G14)</f>
        <v>0</v>
      </c>
    </row>
    <row r="71" spans="1:19" x14ac:dyDescent="0.3">
      <c r="D71" s="37" t="s">
        <v>64</v>
      </c>
      <c r="E71" s="37"/>
      <c r="F71" s="83">
        <f>COUNTIFS(H5:H64,"SOCIO NUMERO",I5:I64,"NO")-SUM(COUNTIFS(Reporte_Actividad!G26:G33,"SOCIO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  <c r="G71" s="124">
        <f>IF(F71=0,0,F71*Proyecto_Actividad!H14)</f>
        <v>0</v>
      </c>
    </row>
    <row r="72" spans="1:19" x14ac:dyDescent="0.3">
      <c r="D72" s="37" t="s">
        <v>209</v>
      </c>
      <c r="E72" s="37"/>
      <c r="F72" s="83">
        <f>COUNTIFS(H5:H64,"SOCIO PARTICIPANTE",I5:I64,"SI")-SUM(COUNTIFS(Reporte_Actividad!G26:G33,"SOCIO PARTICIPANTE",Reporte_Actividad!H26:H33,"SI",Reporte_Actividad!J26:J33,"Anterior Ultimos 7 Días"),COUNTIFS(Reporte_Actividad!G26:G33,"SOCIO PARTICIPANTE",Reporte_Actividad!H26:H33,"SI",Reporte_Actividad!J26:J33,"Ultimos 7 Días"))</f>
        <v>0</v>
      </c>
      <c r="G72" s="124">
        <f>IF(F72=0,0,F72*Proyecto_Actividad!I14)</f>
        <v>0</v>
      </c>
    </row>
    <row r="73" spans="1:19" x14ac:dyDescent="0.3">
      <c r="D73" s="37" t="s">
        <v>210</v>
      </c>
      <c r="E73" s="37"/>
      <c r="F73" s="83">
        <f>COUNTIFS(H5:H64,"SOCIO PARTICIPANTE",I5:I64,"NO")-SUM(COUNTIFS(Reporte_Actividad!G26:G33,"SOCIO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Días"))</f>
        <v>0</v>
      </c>
      <c r="G73" s="124">
        <f>IF(F73=0,0,F73*Proyecto_Actividad!J14)</f>
        <v>0</v>
      </c>
    </row>
    <row r="75" spans="1:19" x14ac:dyDescent="0.3">
      <c r="D75" s="37" t="s">
        <v>68</v>
      </c>
      <c r="E75" s="37"/>
      <c r="F75" s="83">
        <f>COUNTIF(I5:I64,"NO")-SUM(COUNTIFS(Reporte_Actividad!G26:G33,"SOCIO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Días"),COUNTIFS(Reporte_Actividad!G26:G33,"SOCIO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</row>
    <row r="76" spans="1:19" x14ac:dyDescent="0.3">
      <c r="D76" s="37" t="s">
        <v>287</v>
      </c>
      <c r="E76" s="37"/>
      <c r="F76" s="112">
        <f>IF(Proyecto_Actividad!D17&gt;0,F67+Proyecto_Actividad!C16+1,F67+Proyecto_Actividad!C16)</f>
        <v>0</v>
      </c>
    </row>
    <row r="79" spans="1:19" ht="36.6" x14ac:dyDescent="0.7">
      <c r="A79" s="215" t="s">
        <v>291</v>
      </c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</row>
    <row r="80" spans="1:19" ht="24.6" x14ac:dyDescent="0.3">
      <c r="A80" s="192" t="s">
        <v>53</v>
      </c>
      <c r="B80" s="193" t="s">
        <v>285</v>
      </c>
      <c r="C80" s="193"/>
      <c r="D80" s="194" t="s">
        <v>90</v>
      </c>
      <c r="E80" s="194" t="s">
        <v>219</v>
      </c>
      <c r="F80" s="195" t="s">
        <v>83</v>
      </c>
      <c r="G80" s="194" t="s">
        <v>203</v>
      </c>
      <c r="H80" s="194" t="s">
        <v>54</v>
      </c>
      <c r="I80" s="194" t="s">
        <v>55</v>
      </c>
      <c r="J80" s="194"/>
      <c r="K80" s="194"/>
      <c r="L80" s="194" t="s">
        <v>56</v>
      </c>
      <c r="M80" s="194" t="s">
        <v>57</v>
      </c>
      <c r="N80" s="194" t="s">
        <v>82</v>
      </c>
      <c r="O80" s="193" t="s">
        <v>204</v>
      </c>
      <c r="P80" s="193" t="s">
        <v>205</v>
      </c>
      <c r="Q80" s="193" t="s">
        <v>286</v>
      </c>
      <c r="R80" s="196" t="s">
        <v>86</v>
      </c>
      <c r="S80" s="126" t="s">
        <v>841</v>
      </c>
    </row>
    <row r="81" spans="1:19" x14ac:dyDescent="0.3">
      <c r="A81" s="197">
        <v>1</v>
      </c>
      <c r="B81" s="131"/>
      <c r="C81" s="131"/>
      <c r="D81" s="132"/>
      <c r="E81" s="132"/>
      <c r="F81" s="133"/>
      <c r="G81" s="132"/>
      <c r="H81" s="135" t="str">
        <f>IF(B81="","-",IF(ISERROR(B81=VLOOKUP(B81,Socios_Numero!B$2:B$64,1,0)),"SOCIO PARTICIPANTE","SOCIO NUMERO"))</f>
        <v>-</v>
      </c>
      <c r="I81" s="135"/>
      <c r="J81" s="135"/>
      <c r="K81" s="135"/>
      <c r="L81" s="185" t="str">
        <f>IF(AND(H81="SOCIO NUMERO",I81="SI"),Proyecto_Actividad!$G$14,IF(AND(H81="SOCIO NUMERO",I81="NO"),Proyecto_Actividad!$H$14,IF(AND(H81="SOCIO PARTICIPANTE",I81="SI"),Proyecto_Actividad!$I$14,IF(AND(H81="SOCIO PARTICIPANTE",I81="NO"),Proyecto_Actividad!$J$14,"-"))))</f>
        <v>-</v>
      </c>
      <c r="M81" s="135"/>
      <c r="N81" s="132"/>
      <c r="O81" s="137"/>
      <c r="P81" s="132"/>
      <c r="Q81" s="132"/>
      <c r="R81" s="138"/>
      <c r="S81" s="138"/>
    </row>
    <row r="82" spans="1:19" x14ac:dyDescent="0.3">
      <c r="A82" s="197">
        <v>2</v>
      </c>
      <c r="B82" s="131"/>
      <c r="C82" s="131"/>
      <c r="D82" s="132"/>
      <c r="E82" s="132"/>
      <c r="F82" s="133"/>
      <c r="G82" s="132"/>
      <c r="H82" s="135" t="str">
        <f>IF(B82="","-",IF(ISERROR(B82=VLOOKUP(B82,Socios_Numero!B$2:B$64,1,0)),"SOCIO PARTICIPANTE","SOCIO NUMERO"))</f>
        <v>-</v>
      </c>
      <c r="I82" s="135"/>
      <c r="J82" s="135"/>
      <c r="K82" s="135"/>
      <c r="L82" s="185" t="str">
        <f>IF(AND(H82="SOCIO NUMERO",I82="SI"),Proyecto_Actividad!$G$14,IF(AND(H82="SOCIO NUMERO",I82="NO"),Proyecto_Actividad!$H$14,IF(AND(H82="SOCIO PARTICIPANTE",I82="SI"),Proyecto_Actividad!$I$14,IF(AND(H82="SOCIO PARTICIPANTE",I82="NO"),Proyecto_Actividad!$J$14,"-"))))</f>
        <v>-</v>
      </c>
      <c r="M82" s="135"/>
      <c r="N82" s="132"/>
      <c r="O82" s="137"/>
      <c r="P82" s="132"/>
      <c r="Q82" s="132"/>
      <c r="R82" s="138"/>
      <c r="S82" s="138"/>
    </row>
    <row r="83" spans="1:19" x14ac:dyDescent="0.3">
      <c r="A83" s="197">
        <v>3</v>
      </c>
      <c r="B83" s="134"/>
      <c r="C83" s="134"/>
      <c r="D83" s="132"/>
      <c r="E83" s="132"/>
      <c r="F83" s="133"/>
      <c r="G83" s="132"/>
      <c r="H83" s="135" t="str">
        <f>IF(B83="","-",IF(ISERROR(B83=VLOOKUP(B83,Socios_Numero!B$2:B$64,1,0)),"SOCIO PARTICIPANTE","SOCIO NUMERO"))</f>
        <v>-</v>
      </c>
      <c r="I83" s="135"/>
      <c r="J83" s="135"/>
      <c r="K83" s="135"/>
      <c r="L83" s="185" t="str">
        <f>IF(AND(H83="SOCIO NUMERO",I83="SI"),Proyecto_Actividad!$G$14,IF(AND(H83="SOCIO NUMERO",I83="NO"),Proyecto_Actividad!$H$14,IF(AND(H83="SOCIO PARTICIPANTE",I83="SI"),Proyecto_Actividad!$I$14,IF(AND(H83="SOCIO PARTICIPANTE",I83="NO"),Proyecto_Actividad!$J$14,"-"))))</f>
        <v>-</v>
      </c>
      <c r="M83" s="135"/>
      <c r="N83" s="132"/>
      <c r="O83" s="137"/>
      <c r="P83" s="132"/>
      <c r="Q83" s="132"/>
      <c r="R83" s="138"/>
      <c r="S83" s="138"/>
    </row>
    <row r="84" spans="1:19" x14ac:dyDescent="0.3">
      <c r="A84" s="197">
        <v>4</v>
      </c>
      <c r="B84" s="134"/>
      <c r="C84" s="134"/>
      <c r="D84" s="132"/>
      <c r="E84" s="132"/>
      <c r="F84" s="133"/>
      <c r="G84" s="132"/>
      <c r="H84" s="135" t="str">
        <f>IF(B84="","-",IF(ISERROR(B84=VLOOKUP(B84,Socios_Numero!B$2:B$64,1,0)),"SOCIO PARTICIPANTE","SOCIO NUMERO"))</f>
        <v>-</v>
      </c>
      <c r="I84" s="135"/>
      <c r="J84" s="135"/>
      <c r="K84" s="135"/>
      <c r="L84" s="185" t="str">
        <f>IF(AND(H84="SOCIO NUMERO",I84="SI"),Proyecto_Actividad!$G$14,IF(AND(H84="SOCIO NUMERO",I84="NO"),Proyecto_Actividad!$H$14,IF(AND(H84="SOCIO PARTICIPANTE",I84="SI"),Proyecto_Actividad!$I$14,IF(AND(H84="SOCIO PARTICIPANTE",I84="NO"),Proyecto_Actividad!$J$14,"-"))))</f>
        <v>-</v>
      </c>
      <c r="M84" s="135"/>
      <c r="N84" s="132"/>
      <c r="O84" s="137"/>
      <c r="P84" s="132"/>
      <c r="Q84" s="132"/>
      <c r="R84" s="138"/>
      <c r="S84" s="138"/>
    </row>
    <row r="85" spans="1:19" x14ac:dyDescent="0.3">
      <c r="A85" s="197">
        <v>5</v>
      </c>
      <c r="B85" s="134"/>
      <c r="C85" s="134"/>
      <c r="D85" s="132"/>
      <c r="E85" s="132"/>
      <c r="F85" s="133"/>
      <c r="G85" s="132"/>
      <c r="H85" s="135" t="str">
        <f>IF(B85="","-",IF(ISERROR(B85=VLOOKUP(B85,Socios_Numero!B$2:B$64,1,0)),"SOCIO PARTICIPANTE","SOCIO NUMERO"))</f>
        <v>-</v>
      </c>
      <c r="I85" s="135"/>
      <c r="J85" s="135"/>
      <c r="K85" s="135"/>
      <c r="L85" s="185" t="str">
        <f>IF(AND(H85="SOCIO NUMERO",I85="SI"),Proyecto_Actividad!$G$14,IF(AND(H85="SOCIO NUMERO",I85="NO"),Proyecto_Actividad!$H$14,IF(AND(H85="SOCIO PARTICIPANTE",I85="SI"),Proyecto_Actividad!$I$14,IF(AND(H85="SOCIO PARTICIPANTE",I85="NO"),Proyecto_Actividad!$J$14,"-"))))</f>
        <v>-</v>
      </c>
      <c r="M85" s="135"/>
      <c r="N85" s="132"/>
      <c r="O85" s="137"/>
      <c r="P85" s="132"/>
      <c r="Q85" s="132"/>
      <c r="R85" s="138"/>
      <c r="S85" s="138"/>
    </row>
    <row r="86" spans="1:19" x14ac:dyDescent="0.3">
      <c r="A86" s="197">
        <v>6</v>
      </c>
      <c r="B86" s="134"/>
      <c r="C86" s="134"/>
      <c r="D86" s="132"/>
      <c r="E86" s="132"/>
      <c r="F86" s="133"/>
      <c r="G86" s="132"/>
      <c r="H86" s="135" t="str">
        <f>IF(B86="","-",IF(ISERROR(B86=VLOOKUP(B86,Socios_Numero!B$2:B$64,1,0)),"SOCIO PARTICIPANTE","SOCIO NUMERO"))</f>
        <v>-</v>
      </c>
      <c r="I86" s="135"/>
      <c r="J86" s="135"/>
      <c r="K86" s="135"/>
      <c r="L86" s="185" t="str">
        <f>IF(AND(H86="SOCIO NUMERO",I86="SI"),Proyecto_Actividad!$G$14,IF(AND(H86="SOCIO NUMERO",I86="NO"),Proyecto_Actividad!$H$14,IF(AND(H86="SOCIO PARTICIPANTE",I86="SI"),Proyecto_Actividad!$I$14,IF(AND(H86="SOCIO PARTICIPANTE",I86="NO"),Proyecto_Actividad!$J$14,"-"))))</f>
        <v>-</v>
      </c>
      <c r="M86" s="135"/>
      <c r="N86" s="132"/>
      <c r="O86" s="137"/>
      <c r="P86" s="132"/>
      <c r="Q86" s="132"/>
      <c r="R86" s="138"/>
      <c r="S86" s="138"/>
    </row>
    <row r="87" spans="1:19" x14ac:dyDescent="0.3">
      <c r="A87" s="197">
        <v>7</v>
      </c>
      <c r="B87" s="134"/>
      <c r="C87" s="134"/>
      <c r="D87" s="132"/>
      <c r="E87" s="132"/>
      <c r="F87" s="133"/>
      <c r="G87" s="132"/>
      <c r="H87" s="135" t="str">
        <f>IF(B87="","-",IF(ISERROR(B87=VLOOKUP(B87,Socios_Numero!B$2:B$64,1,0)),"SOCIO PARTICIPANTE","SOCIO NUMERO"))</f>
        <v>-</v>
      </c>
      <c r="I87" s="135"/>
      <c r="J87" s="135"/>
      <c r="K87" s="135"/>
      <c r="L87" s="185" t="str">
        <f>IF(AND(H87="SOCIO NUMERO",I87="SI"),Proyecto_Actividad!$G$14,IF(AND(H87="SOCIO NUMERO",I87="NO"),Proyecto_Actividad!$H$14,IF(AND(H87="SOCIO PARTICIPANTE",I87="SI"),Proyecto_Actividad!$I$14,IF(AND(H87="SOCIO PARTICIPANTE",I87="NO"),Proyecto_Actividad!$J$14,"-"))))</f>
        <v>-</v>
      </c>
      <c r="M87" s="135"/>
      <c r="N87" s="132"/>
      <c r="O87" s="137"/>
      <c r="P87" s="132"/>
      <c r="Q87" s="132"/>
      <c r="R87" s="138"/>
      <c r="S87" s="138"/>
    </row>
    <row r="88" spans="1:19" x14ac:dyDescent="0.3">
      <c r="A88" s="197">
        <v>8</v>
      </c>
      <c r="B88" s="134"/>
      <c r="C88" s="134"/>
      <c r="D88" s="132"/>
      <c r="E88" s="132"/>
      <c r="F88" s="133"/>
      <c r="G88" s="132"/>
      <c r="H88" s="135" t="str">
        <f>IF(B88="","-",IF(ISERROR(B88=VLOOKUP(B88,Socios_Numero!B$2:B$64,1,0)),"SOCIO PARTICIPANTE","SOCIO NUMERO"))</f>
        <v>-</v>
      </c>
      <c r="I88" s="135"/>
      <c r="J88" s="135"/>
      <c r="K88" s="135"/>
      <c r="L88" s="185" t="str">
        <f>IF(AND(H88="SOCIO NUMERO",I88="SI"),Proyecto_Actividad!$G$14,IF(AND(H88="SOCIO NUMERO",I88="NO"),Proyecto_Actividad!$H$14,IF(AND(H88="SOCIO PARTICIPANTE",I88="SI"),Proyecto_Actividad!$I$14,IF(AND(H88="SOCIO PARTICIPANTE",I88="NO"),Proyecto_Actividad!$J$14,"-"))))</f>
        <v>-</v>
      </c>
      <c r="M88" s="135"/>
      <c r="N88" s="132"/>
      <c r="O88" s="137"/>
      <c r="P88" s="132"/>
      <c r="Q88" s="132"/>
      <c r="R88" s="138"/>
      <c r="S88" s="138"/>
    </row>
    <row r="89" spans="1:19" x14ac:dyDescent="0.3">
      <c r="A89" s="197">
        <v>9</v>
      </c>
      <c r="B89" s="134"/>
      <c r="C89" s="134"/>
      <c r="D89" s="132"/>
      <c r="E89" s="132"/>
      <c r="F89" s="133"/>
      <c r="G89" s="132"/>
      <c r="H89" s="135" t="str">
        <f>IF(B89="","-",IF(ISERROR(B89=VLOOKUP(B89,Socios_Numero!B$2:B$64,1,0)),"SOCIO PARTICIPANTE","SOCIO NUMERO"))</f>
        <v>-</v>
      </c>
      <c r="I89" s="135"/>
      <c r="J89" s="135"/>
      <c r="K89" s="135"/>
      <c r="L89" s="185" t="str">
        <f>IF(AND(H89="SOCIO NUMERO",I89="SI"),Proyecto_Actividad!$G$14,IF(AND(H89="SOCIO NUMERO",I89="NO"),Proyecto_Actividad!$H$14,IF(AND(H89="SOCIO PARTICIPANTE",I89="SI"),Proyecto_Actividad!$I$14,IF(AND(H89="SOCIO PARTICIPANTE",I89="NO"),Proyecto_Actividad!$J$14,"-"))))</f>
        <v>-</v>
      </c>
      <c r="M89" s="135"/>
      <c r="N89" s="132"/>
      <c r="O89" s="137"/>
      <c r="P89" s="132"/>
      <c r="Q89" s="132"/>
      <c r="R89" s="138"/>
      <c r="S89" s="138"/>
    </row>
    <row r="90" spans="1:19" x14ac:dyDescent="0.3">
      <c r="A90" s="197">
        <v>10</v>
      </c>
      <c r="B90" s="134"/>
      <c r="C90" s="134"/>
      <c r="D90" s="132"/>
      <c r="E90" s="132"/>
      <c r="F90" s="133"/>
      <c r="G90" s="132"/>
      <c r="H90" s="135" t="str">
        <f>IF(B90="","-",IF(ISERROR(B90=VLOOKUP(B90,Socios_Numero!B$2:B$64,1,0)),"SOCIO PARTICIPANTE","SOCIO NUMERO"))</f>
        <v>-</v>
      </c>
      <c r="I90" s="135"/>
      <c r="J90" s="135"/>
      <c r="K90" s="135"/>
      <c r="L90" s="185" t="str">
        <f>IF(AND(H90="SOCIO NUMERO",I90="SI"),Proyecto_Actividad!$G$14,IF(AND(H90="SOCIO NUMERO",I90="NO"),Proyecto_Actividad!$H$14,IF(AND(H90="SOCIO PARTICIPANTE",I90="SI"),Proyecto_Actividad!$I$14,IF(AND(H90="SOCIO PARTICIPANTE",I90="NO"),Proyecto_Actividad!$J$14,"-"))))</f>
        <v>-</v>
      </c>
      <c r="M90" s="135"/>
      <c r="N90" s="132"/>
      <c r="O90" s="137"/>
      <c r="P90" s="132"/>
      <c r="Q90" s="132"/>
      <c r="R90" s="138"/>
      <c r="S90" s="138"/>
    </row>
    <row r="91" spans="1:19" x14ac:dyDescent="0.3">
      <c r="A91" s="197">
        <v>11</v>
      </c>
      <c r="B91" s="134"/>
      <c r="C91" s="134"/>
      <c r="D91" s="132"/>
      <c r="E91" s="132"/>
      <c r="F91" s="133"/>
      <c r="G91" s="132"/>
      <c r="H91" s="135" t="str">
        <f>IF(B91="","-",IF(ISERROR(B91=VLOOKUP(B91,Socios_Numero!B$2:B$64,1,0)),"SOCIO PARTICIPANTE","SOCIO NUMERO"))</f>
        <v>-</v>
      </c>
      <c r="I91" s="135"/>
      <c r="J91" s="135"/>
      <c r="K91" s="135"/>
      <c r="L91" s="185" t="str">
        <f>IF(AND(H91="SOCIO NUMERO",I91="SI"),Proyecto_Actividad!$G$14,IF(AND(H91="SOCIO NUMERO",I91="NO"),Proyecto_Actividad!$H$14,IF(AND(H91="SOCIO PARTICIPANTE",I91="SI"),Proyecto_Actividad!$I$14,IF(AND(H91="SOCIO PARTICIPANTE",I91="NO"),Proyecto_Actividad!$J$14,"-"))))</f>
        <v>-</v>
      </c>
      <c r="M91" s="135"/>
      <c r="N91" s="132"/>
      <c r="O91" s="137"/>
      <c r="P91" s="132"/>
      <c r="Q91" s="132"/>
      <c r="R91" s="138"/>
      <c r="S91" s="138"/>
    </row>
    <row r="92" spans="1:19" x14ac:dyDescent="0.3">
      <c r="A92" s="197">
        <v>12</v>
      </c>
      <c r="B92" s="134"/>
      <c r="C92" s="134"/>
      <c r="D92" s="132"/>
      <c r="E92" s="132"/>
      <c r="F92" s="133"/>
      <c r="G92" s="132"/>
      <c r="H92" s="135" t="str">
        <f>IF(B92="","-",IF(ISERROR(B92=VLOOKUP(B92,Socios_Numero!B$2:B$64,1,0)),"SOCIO PARTICIPANTE","SOCIO NUMERO"))</f>
        <v>-</v>
      </c>
      <c r="I92" s="135"/>
      <c r="J92" s="135"/>
      <c r="K92" s="135"/>
      <c r="L92" s="185" t="str">
        <f>IF(AND(H92="SOCIO NUMERO",I92="SI"),Proyecto_Actividad!$G$14,IF(AND(H92="SOCIO NUMERO",I92="NO"),Proyecto_Actividad!$H$14,IF(AND(H92="SOCIO PARTICIPANTE",I92="SI"),Proyecto_Actividad!$I$14,IF(AND(H92="SOCIO PARTICIPANTE",I92="NO"),Proyecto_Actividad!$J$14,"-"))))</f>
        <v>-</v>
      </c>
      <c r="M92" s="135"/>
      <c r="N92" s="132"/>
      <c r="O92" s="137"/>
      <c r="P92" s="132"/>
      <c r="Q92" s="132"/>
      <c r="R92" s="138"/>
      <c r="S92" s="138"/>
    </row>
    <row r="93" spans="1:19" x14ac:dyDescent="0.3">
      <c r="A93" s="197">
        <v>13</v>
      </c>
      <c r="B93" s="134"/>
      <c r="C93" s="134"/>
      <c r="D93" s="132"/>
      <c r="E93" s="132"/>
      <c r="F93" s="133"/>
      <c r="G93" s="132"/>
      <c r="H93" s="135" t="str">
        <f>IF(B93="","-",IF(ISERROR(B93=VLOOKUP(B93,Socios_Numero!B$2:B$64,1,0)),"SOCIO PARTICIPANTE","SOCIO NUMERO"))</f>
        <v>-</v>
      </c>
      <c r="I93" s="135"/>
      <c r="J93" s="135"/>
      <c r="K93" s="135"/>
      <c r="L93" s="185" t="str">
        <f>IF(AND(H93="SOCIO NUMERO",I93="SI"),Proyecto_Actividad!$G$14,IF(AND(H93="SOCIO NUMERO",I93="NO"),Proyecto_Actividad!$H$14,IF(AND(H93="SOCIO PARTICIPANTE",I93="SI"),Proyecto_Actividad!$I$14,IF(AND(H93="SOCIO PARTICIPANTE",I93="NO"),Proyecto_Actividad!$J$14,"-"))))</f>
        <v>-</v>
      </c>
      <c r="M93" s="135"/>
      <c r="N93" s="132"/>
      <c r="O93" s="137"/>
      <c r="P93" s="132"/>
      <c r="Q93" s="132"/>
      <c r="R93" s="138"/>
      <c r="S93" s="138"/>
    </row>
    <row r="94" spans="1:19" x14ac:dyDescent="0.3">
      <c r="A94" s="197">
        <v>14</v>
      </c>
      <c r="B94" s="204"/>
      <c r="C94" s="204"/>
      <c r="D94" s="199"/>
      <c r="E94" s="199"/>
      <c r="F94" s="200"/>
      <c r="G94" s="199"/>
      <c r="H94" s="201" t="str">
        <f>IF(B94="","-",IF(ISERROR(B94=VLOOKUP(B94,Socios_Numero!B$2:B$64,1,0)),"SOCIO PARTICIPANTE","SOCIO NUMERO"))</f>
        <v>-</v>
      </c>
      <c r="I94" s="201"/>
      <c r="J94" s="201"/>
      <c r="K94" s="201"/>
      <c r="L94" s="136" t="str">
        <f>IF(AND(H94="SOCIO NUMERO",I94="SI"),Proyecto_Actividad!$G$14,IF(AND(H94="SOCIO NUMERO",I94="NO"),Proyecto_Actividad!$H$14,IF(AND(H94="SOCIO PARTICIPANTE",I94="SI"),Proyecto_Actividad!$I$14,IF(AND(H94="SOCIO PARTICIPANTE",I94="NO"),Proyecto_Actividad!$J$14,"-"))))</f>
        <v>-</v>
      </c>
      <c r="M94" s="201"/>
      <c r="N94" s="199"/>
      <c r="O94" s="202"/>
      <c r="P94" s="199"/>
      <c r="Q94" s="199"/>
      <c r="R94" s="203"/>
      <c r="S94" s="203"/>
    </row>
    <row r="95" spans="1:19" x14ac:dyDescent="0.3">
      <c r="A95" s="197">
        <v>15</v>
      </c>
      <c r="B95" s="198"/>
      <c r="C95" s="198"/>
      <c r="D95" s="199"/>
      <c r="E95" s="199"/>
      <c r="F95" s="200"/>
      <c r="G95" s="199"/>
      <c r="H95" s="201" t="str">
        <f>IF(B95="","-",IF(ISERROR(B95=VLOOKUP(B95,Socios_Numero!B$2:B$64,1,0)),"SOCIO PARTICIPANTE","SOCIO NUMERO"))</f>
        <v>-</v>
      </c>
      <c r="I95" s="201"/>
      <c r="J95" s="201"/>
      <c r="K95" s="201"/>
      <c r="L95" s="136" t="str">
        <f>IF(AND(H95="SOCIO NUMERO",I95="SI"),Proyecto_Actividad!$G$14,IF(AND(H95="SOCIO NUMERO",I95="NO"),Proyecto_Actividad!$H$14,IF(AND(H95="SOCIO PARTICIPANTE",I95="SI"),Proyecto_Actividad!$I$14,IF(AND(H95="SOCIO PARTICIPANTE",I95="NO"),Proyecto_Actividad!$J$14,"-"))))</f>
        <v>-</v>
      </c>
      <c r="M95" s="201"/>
      <c r="N95" s="199"/>
      <c r="O95" s="202"/>
      <c r="P95" s="199"/>
      <c r="Q95" s="199"/>
      <c r="R95" s="203"/>
    </row>
    <row r="109" spans="7:8" x14ac:dyDescent="0.3">
      <c r="G109" s="13" t="s">
        <v>58</v>
      </c>
      <c r="H109" s="13" t="s">
        <v>60</v>
      </c>
    </row>
    <row r="110" spans="7:8" x14ac:dyDescent="0.3">
      <c r="G110" s="13" t="s">
        <v>59</v>
      </c>
      <c r="H110" s="13" t="s">
        <v>61</v>
      </c>
    </row>
  </sheetData>
  <sheetProtection password="DE76" sheet="1" objects="1" scenarios="1" selectLockedCells="1" sort="0" autoFilter="0"/>
  <mergeCells count="3">
    <mergeCell ref="A1:F1"/>
    <mergeCell ref="A2:F2"/>
    <mergeCell ref="A79:R79"/>
  </mergeCells>
  <conditionalFormatting sqref="C5:C64">
    <cfRule type="containsText" dxfId="18" priority="1" operator="containsText" text="NO ADMITIDO">
      <formula>NOT(ISERROR(SEARCH("NO ADMITIDO",C5)))</formula>
    </cfRule>
  </conditionalFormatting>
  <dataValidations count="4">
    <dataValidation type="list" allowBlank="1" showInputMessage="1" showErrorMessage="1" sqref="I81:K95 M5:M64 I5:I64 M81:M95">
      <formula1>$H$109:$H$110</formula1>
    </dataValidation>
    <dataValidation type="textLength" operator="equal" allowBlank="1" showInputMessage="1" showErrorMessage="1" errorTitle="Comprobar:" error="Introducir 9 digitos (sin puntos, sin guiones) y con el 0 delante del dni que lo necesite" sqref="B81:C95 B5:B64">
      <formula1>9</formula1>
    </dataValidation>
    <dataValidation type="list" allowBlank="1" showInputMessage="1" showErrorMessage="1" sqref="K5:K64">
      <formula1>$H$109</formula1>
    </dataValidation>
    <dataValidation operator="equal" allowBlank="1" showInputMessage="1" showErrorMessage="1" errorTitle="Comprobar:" error="Introducir 9 digitos (sin puntos, sin guiones) y con el 0 delante del dni que lo necesite" sqref="C5:C64"/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6" max="1048575" man="1"/>
  </colBreaks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opLeftCell="B10" zoomScaleNormal="100" workbookViewId="0">
      <selection activeCell="G20" sqref="G20"/>
    </sheetView>
  </sheetViews>
  <sheetFormatPr baseColWidth="10" defaultRowHeight="14.4" x14ac:dyDescent="0.3"/>
  <cols>
    <col min="1" max="1" width="12.33203125" style="13" customWidth="1"/>
    <col min="2" max="2" width="13.33203125" style="13" customWidth="1"/>
    <col min="3" max="3" width="13.6640625" style="13" customWidth="1"/>
    <col min="4" max="4" width="12.88671875" style="13" customWidth="1"/>
    <col min="5" max="5" width="11.33203125" style="13" customWidth="1"/>
    <col min="6" max="6" width="18.33203125" style="13" customWidth="1"/>
    <col min="7" max="7" width="13.21875" style="13" customWidth="1"/>
    <col min="8" max="8" width="12.44140625" style="13" customWidth="1"/>
    <col min="9" max="9" width="11.44140625" style="13" customWidth="1"/>
    <col min="10" max="10" width="15.5546875" style="13" customWidth="1"/>
    <col min="11" max="11" width="11.5546875" style="13"/>
    <col min="12" max="12" width="20.5546875" style="13" customWidth="1"/>
    <col min="13" max="16384" width="11.5546875" style="13"/>
  </cols>
  <sheetData>
    <row r="1" spans="1:10" x14ac:dyDescent="0.3">
      <c r="A1" s="212" t="s">
        <v>2015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x14ac:dyDescent="0.3">
      <c r="A2" s="213" t="s">
        <v>290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 x14ac:dyDescent="0.3">
      <c r="A3" s="27" t="s">
        <v>26</v>
      </c>
      <c r="B3" s="27"/>
      <c r="C3" s="28" t="s">
        <v>81</v>
      </c>
    </row>
    <row r="5" spans="1:10" x14ac:dyDescent="0.3">
      <c r="A5" s="29" t="s">
        <v>24</v>
      </c>
      <c r="B5" s="77">
        <f>Proyecto_Actividad!B5</f>
        <v>0</v>
      </c>
      <c r="C5" s="29" t="s">
        <v>25</v>
      </c>
      <c r="D5" s="56">
        <f>Proyecto_Actividad!D5</f>
        <v>0</v>
      </c>
      <c r="F5" s="46" t="s">
        <v>27</v>
      </c>
      <c r="G5" s="78">
        <f>Proyecto_Actividad!G5</f>
        <v>0</v>
      </c>
      <c r="H5" s="57"/>
      <c r="I5" s="58"/>
      <c r="J5" s="59"/>
    </row>
    <row r="6" spans="1:10" x14ac:dyDescent="0.3">
      <c r="F6" s="46" t="s">
        <v>28</v>
      </c>
      <c r="G6" s="79">
        <f>Proyecto_Actividad!G6</f>
        <v>0</v>
      </c>
      <c r="H6" s="60"/>
    </row>
    <row r="7" spans="1:10" x14ac:dyDescent="0.3">
      <c r="A7" s="27" t="s">
        <v>41</v>
      </c>
      <c r="B7" s="27"/>
      <c r="C7" s="27"/>
    </row>
    <row r="8" spans="1:10" x14ac:dyDescent="0.3">
      <c r="A8" s="52" t="s">
        <v>13</v>
      </c>
      <c r="B8" s="52" t="s">
        <v>21</v>
      </c>
      <c r="C8" s="52" t="s">
        <v>22</v>
      </c>
      <c r="D8" s="52" t="s">
        <v>16</v>
      </c>
      <c r="G8" s="211" t="s">
        <v>288</v>
      </c>
      <c r="H8" s="211"/>
      <c r="I8" s="211"/>
    </row>
    <row r="9" spans="1:10" x14ac:dyDescent="0.3">
      <c r="A9" s="30" t="s">
        <v>18</v>
      </c>
      <c r="B9" s="31">
        <v>0.18</v>
      </c>
      <c r="C9" s="77">
        <f>Proyecto_Actividad!C9</f>
        <v>0</v>
      </c>
      <c r="D9" s="26">
        <f>IF(C9&gt;=278,50,B9*C9)</f>
        <v>0</v>
      </c>
      <c r="G9" s="82">
        <f>'Listado Participantes'!F67</f>
        <v>0</v>
      </c>
      <c r="H9" s="61" t="s">
        <v>80</v>
      </c>
      <c r="I9" s="53"/>
    </row>
    <row r="10" spans="1:10" x14ac:dyDescent="0.3">
      <c r="A10" s="30" t="s">
        <v>19</v>
      </c>
      <c r="B10" s="31">
        <v>12</v>
      </c>
      <c r="C10" s="77">
        <f>Proyecto_Actividad!C10</f>
        <v>0</v>
      </c>
      <c r="D10" s="26">
        <f>B10*C10</f>
        <v>0</v>
      </c>
    </row>
    <row r="11" spans="1:10" x14ac:dyDescent="0.3">
      <c r="B11" s="16" t="s">
        <v>23</v>
      </c>
      <c r="C11" s="16"/>
      <c r="D11" s="24">
        <f>SUM(D9:D10)</f>
        <v>0</v>
      </c>
    </row>
    <row r="12" spans="1:10" x14ac:dyDescent="0.3">
      <c r="G12" s="211" t="s">
        <v>30</v>
      </c>
      <c r="H12" s="211"/>
      <c r="I12" s="211"/>
      <c r="J12" s="211"/>
    </row>
    <row r="13" spans="1:10" ht="28.8" x14ac:dyDescent="0.3">
      <c r="A13" s="34" t="s">
        <v>17</v>
      </c>
      <c r="B13" s="52"/>
      <c r="C13" s="36" t="s">
        <v>218</v>
      </c>
      <c r="D13" s="35" t="s">
        <v>35</v>
      </c>
      <c r="G13" s="36" t="s">
        <v>46</v>
      </c>
      <c r="H13" s="36" t="s">
        <v>47</v>
      </c>
      <c r="I13" s="36" t="s">
        <v>211</v>
      </c>
      <c r="J13" s="36" t="s">
        <v>212</v>
      </c>
    </row>
    <row r="14" spans="1:10" x14ac:dyDescent="0.3">
      <c r="A14" s="30" t="s">
        <v>14</v>
      </c>
      <c r="B14" s="30">
        <f>Proyecto_Actividad!B14</f>
        <v>0</v>
      </c>
      <c r="C14" s="77">
        <f>Proyecto_Actividad!C14</f>
        <v>0</v>
      </c>
      <c r="D14" s="51">
        <f>Proyecto_Actividad!D14</f>
        <v>0</v>
      </c>
      <c r="G14" s="21" t="str">
        <f>Proyecto_Actividad!G14</f>
        <v>-</v>
      </c>
      <c r="H14" s="21" t="str">
        <f>Proyecto_Actividad!H14</f>
        <v>-</v>
      </c>
      <c r="I14" s="31" t="str">
        <f>Proyecto_Actividad!I14</f>
        <v>-</v>
      </c>
      <c r="J14" s="31" t="str">
        <f>Proyecto_Actividad!J14</f>
        <v>-</v>
      </c>
    </row>
    <row r="15" spans="1:10" x14ac:dyDescent="0.3">
      <c r="A15" s="30" t="s">
        <v>33</v>
      </c>
      <c r="B15" s="30"/>
      <c r="C15" s="80">
        <f>Proyecto_Actividad!C15</f>
        <v>0</v>
      </c>
      <c r="D15" s="30"/>
      <c r="F15" s="62" t="s">
        <v>66</v>
      </c>
      <c r="G15" s="83">
        <f>'Listado Participantes'!F70</f>
        <v>0</v>
      </c>
      <c r="H15" s="83">
        <f>'Listado Participantes'!F71</f>
        <v>0</v>
      </c>
      <c r="I15" s="83">
        <f>'Listado Participantes'!F72</f>
        <v>0</v>
      </c>
      <c r="J15" s="83">
        <f>'Listado Participantes'!F73</f>
        <v>0</v>
      </c>
    </row>
    <row r="16" spans="1:10" x14ac:dyDescent="0.3">
      <c r="A16" s="30" t="s">
        <v>34</v>
      </c>
      <c r="B16" s="30"/>
      <c r="C16" s="77">
        <f>Proyecto_Actividad!C16</f>
        <v>0</v>
      </c>
      <c r="D16" s="21">
        <f>C15*C16</f>
        <v>0</v>
      </c>
    </row>
    <row r="17" spans="1:12" customFormat="1" x14ac:dyDescent="0.3">
      <c r="A17" s="55" t="s">
        <v>207</v>
      </c>
      <c r="B17" s="10"/>
      <c r="C17" s="10"/>
      <c r="D17" s="103">
        <f>Proyecto_Actividad!D17</f>
        <v>0</v>
      </c>
    </row>
    <row r="18" spans="1:12" x14ac:dyDescent="0.3">
      <c r="A18" s="30" t="s">
        <v>208</v>
      </c>
      <c r="B18" s="30"/>
      <c r="C18" s="30"/>
      <c r="D18" s="81">
        <f>Proyecto_Actividad!D18</f>
        <v>0</v>
      </c>
    </row>
    <row r="19" spans="1:12" x14ac:dyDescent="0.3">
      <c r="B19" s="102" t="s">
        <v>31</v>
      </c>
      <c r="C19" s="102"/>
      <c r="D19" s="23">
        <f>SUM(D14:D18)</f>
        <v>0</v>
      </c>
      <c r="F19" s="63" t="s">
        <v>65</v>
      </c>
      <c r="G19" s="103">
        <f>'Listado Participantes'!I67</f>
        <v>0</v>
      </c>
    </row>
    <row r="20" spans="1:12" x14ac:dyDescent="0.3">
      <c r="F20" s="63" t="s">
        <v>69</v>
      </c>
      <c r="G20" s="54"/>
      <c r="H20" s="64" t="s">
        <v>289</v>
      </c>
    </row>
    <row r="21" spans="1:12" x14ac:dyDescent="0.3">
      <c r="B21" s="16" t="s">
        <v>36</v>
      </c>
      <c r="C21" s="16"/>
      <c r="D21" s="24">
        <f>D11+D19</f>
        <v>0</v>
      </c>
      <c r="F21" s="63" t="s">
        <v>296</v>
      </c>
      <c r="G21" s="103">
        <f>K35</f>
        <v>0</v>
      </c>
      <c r="H21" s="21"/>
    </row>
    <row r="23" spans="1:12" ht="21" x14ac:dyDescent="0.4">
      <c r="A23" s="224" t="s">
        <v>295</v>
      </c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</row>
    <row r="25" spans="1:12" ht="29.4" customHeight="1" x14ac:dyDescent="0.3">
      <c r="A25" s="118" t="s">
        <v>53</v>
      </c>
      <c r="B25" s="119" t="s">
        <v>285</v>
      </c>
      <c r="C25" s="120" t="s">
        <v>90</v>
      </c>
      <c r="D25" s="120" t="s">
        <v>219</v>
      </c>
      <c r="E25" s="123" t="s">
        <v>83</v>
      </c>
      <c r="F25" s="120" t="s">
        <v>203</v>
      </c>
      <c r="G25" s="120" t="s">
        <v>54</v>
      </c>
      <c r="H25" s="120" t="s">
        <v>55</v>
      </c>
      <c r="I25" s="120" t="s">
        <v>56</v>
      </c>
      <c r="J25" s="125" t="s">
        <v>293</v>
      </c>
      <c r="K25" s="126" t="s">
        <v>292</v>
      </c>
      <c r="L25" s="125" t="s">
        <v>294</v>
      </c>
    </row>
    <row r="26" spans="1:12" x14ac:dyDescent="0.3">
      <c r="A26" s="128">
        <v>1</v>
      </c>
      <c r="B26" s="141"/>
      <c r="C26" s="143" t="str">
        <f t="shared" ref="C26:C33" si="0">IF(B26="","",VLOOKUP(B26,Listadodni,2,0))</f>
        <v/>
      </c>
      <c r="D26" s="143" t="str">
        <f t="shared" ref="D26:D33" si="1">IF(B26="","",VLOOKUP(B26,Listadodni,3,0))</f>
        <v/>
      </c>
      <c r="E26" s="168" t="str">
        <f t="shared" ref="E26:E33" si="2">IF(B26="","",VLOOKUP(B26,Listadodni,4,0))</f>
        <v/>
      </c>
      <c r="F26" s="143" t="str">
        <f t="shared" ref="F26:F33" si="3">IF(B26="","",VLOOKUP(B26,Listadodni,5,0))</f>
        <v/>
      </c>
      <c r="G26" s="143" t="str">
        <f t="shared" ref="G26:G33" si="4">IF(B26="","",VLOOKUP(B26,Listadodni,6,0))</f>
        <v/>
      </c>
      <c r="H26" s="144" t="str">
        <f t="shared" ref="H26:H33" si="5">IF(B26="","",VLOOKUP(B26,Listadodni,7,0))</f>
        <v/>
      </c>
      <c r="I26" s="145" t="str">
        <f t="shared" ref="I26:I33" si="6">IF(B26="","",VLOOKUP(B26,Listadodni,11,0))</f>
        <v/>
      </c>
      <c r="J26" s="142"/>
      <c r="K26" s="145">
        <f>IF(J26="",0,IF(J26="Ultimos 7 Días",I26*E$36,IF(J26="Anterior Ultimos 7 Días",I26*E$35,IF(J26="Sin Devolución",0,0))))</f>
        <v>0</v>
      </c>
      <c r="L26" s="142"/>
    </row>
    <row r="27" spans="1:12" x14ac:dyDescent="0.3">
      <c r="A27" s="128">
        <v>2</v>
      </c>
      <c r="B27" s="141"/>
      <c r="C27" s="143" t="str">
        <f t="shared" si="0"/>
        <v/>
      </c>
      <c r="D27" s="143" t="str">
        <f t="shared" si="1"/>
        <v/>
      </c>
      <c r="E27" s="168" t="str">
        <f t="shared" si="2"/>
        <v/>
      </c>
      <c r="F27" s="143" t="str">
        <f t="shared" si="3"/>
        <v/>
      </c>
      <c r="G27" s="143" t="str">
        <f t="shared" si="4"/>
        <v/>
      </c>
      <c r="H27" s="144" t="str">
        <f t="shared" si="5"/>
        <v/>
      </c>
      <c r="I27" s="145" t="str">
        <f t="shared" si="6"/>
        <v/>
      </c>
      <c r="J27" s="142"/>
      <c r="K27" s="145">
        <f t="shared" ref="K27:K33" si="7">IF(J27="",0,IF(J27="Ultimos 7 Días",I27*E$36,IF(J27="Anterior Ultimos 7 Días",I27*E$35,IF(J27="Sin Devolución",0,0))))</f>
        <v>0</v>
      </c>
      <c r="L27" s="142"/>
    </row>
    <row r="28" spans="1:12" x14ac:dyDescent="0.3">
      <c r="A28" s="128">
        <v>3</v>
      </c>
      <c r="B28" s="141"/>
      <c r="C28" s="143" t="str">
        <f t="shared" si="0"/>
        <v/>
      </c>
      <c r="D28" s="143" t="str">
        <f t="shared" si="1"/>
        <v/>
      </c>
      <c r="E28" s="168" t="str">
        <f t="shared" si="2"/>
        <v/>
      </c>
      <c r="F28" s="143" t="str">
        <f t="shared" si="3"/>
        <v/>
      </c>
      <c r="G28" s="143" t="str">
        <f t="shared" si="4"/>
        <v/>
      </c>
      <c r="H28" s="144" t="str">
        <f t="shared" si="5"/>
        <v/>
      </c>
      <c r="I28" s="145" t="str">
        <f t="shared" si="6"/>
        <v/>
      </c>
      <c r="J28" s="142"/>
      <c r="K28" s="145">
        <f t="shared" si="7"/>
        <v>0</v>
      </c>
      <c r="L28" s="142"/>
    </row>
    <row r="29" spans="1:12" x14ac:dyDescent="0.3">
      <c r="A29" s="128">
        <v>4</v>
      </c>
      <c r="B29" s="141"/>
      <c r="C29" s="143" t="str">
        <f t="shared" si="0"/>
        <v/>
      </c>
      <c r="D29" s="143" t="str">
        <f t="shared" si="1"/>
        <v/>
      </c>
      <c r="E29" s="168" t="str">
        <f t="shared" si="2"/>
        <v/>
      </c>
      <c r="F29" s="143" t="str">
        <f t="shared" si="3"/>
        <v/>
      </c>
      <c r="G29" s="143" t="str">
        <f t="shared" si="4"/>
        <v/>
      </c>
      <c r="H29" s="144" t="str">
        <f t="shared" si="5"/>
        <v/>
      </c>
      <c r="I29" s="145" t="str">
        <f t="shared" si="6"/>
        <v/>
      </c>
      <c r="J29" s="142"/>
      <c r="K29" s="145">
        <f t="shared" si="7"/>
        <v>0</v>
      </c>
      <c r="L29" s="142"/>
    </row>
    <row r="30" spans="1:12" x14ac:dyDescent="0.3">
      <c r="A30" s="128">
        <v>5</v>
      </c>
      <c r="B30" s="141"/>
      <c r="C30" s="143" t="str">
        <f t="shared" si="0"/>
        <v/>
      </c>
      <c r="D30" s="143" t="str">
        <f t="shared" si="1"/>
        <v/>
      </c>
      <c r="E30" s="168" t="str">
        <f t="shared" si="2"/>
        <v/>
      </c>
      <c r="F30" s="143" t="str">
        <f t="shared" si="3"/>
        <v/>
      </c>
      <c r="G30" s="143" t="str">
        <f t="shared" si="4"/>
        <v/>
      </c>
      <c r="H30" s="144" t="str">
        <f t="shared" si="5"/>
        <v/>
      </c>
      <c r="I30" s="145" t="str">
        <f t="shared" si="6"/>
        <v/>
      </c>
      <c r="J30" s="142"/>
      <c r="K30" s="145">
        <f t="shared" si="7"/>
        <v>0</v>
      </c>
      <c r="L30" s="142"/>
    </row>
    <row r="31" spans="1:12" x14ac:dyDescent="0.3">
      <c r="A31" s="128">
        <v>6</v>
      </c>
      <c r="B31" s="141"/>
      <c r="C31" s="143" t="str">
        <f t="shared" si="0"/>
        <v/>
      </c>
      <c r="D31" s="143" t="str">
        <f t="shared" si="1"/>
        <v/>
      </c>
      <c r="E31" s="168" t="str">
        <f t="shared" si="2"/>
        <v/>
      </c>
      <c r="F31" s="143" t="str">
        <f t="shared" si="3"/>
        <v/>
      </c>
      <c r="G31" s="143" t="str">
        <f t="shared" si="4"/>
        <v/>
      </c>
      <c r="H31" s="144" t="str">
        <f t="shared" si="5"/>
        <v/>
      </c>
      <c r="I31" s="145" t="str">
        <f t="shared" si="6"/>
        <v/>
      </c>
      <c r="J31" s="142"/>
      <c r="K31" s="145">
        <f t="shared" si="7"/>
        <v>0</v>
      </c>
      <c r="L31" s="142"/>
    </row>
    <row r="32" spans="1:12" x14ac:dyDescent="0.3">
      <c r="A32" s="128">
        <v>7</v>
      </c>
      <c r="B32" s="141"/>
      <c r="C32" s="143" t="str">
        <f t="shared" si="0"/>
        <v/>
      </c>
      <c r="D32" s="143" t="str">
        <f t="shared" si="1"/>
        <v/>
      </c>
      <c r="E32" s="168" t="str">
        <f t="shared" si="2"/>
        <v/>
      </c>
      <c r="F32" s="143" t="str">
        <f t="shared" si="3"/>
        <v/>
      </c>
      <c r="G32" s="143" t="str">
        <f t="shared" si="4"/>
        <v/>
      </c>
      <c r="H32" s="144" t="str">
        <f t="shared" si="5"/>
        <v/>
      </c>
      <c r="I32" s="145" t="str">
        <f t="shared" si="6"/>
        <v/>
      </c>
      <c r="J32" s="142"/>
      <c r="K32" s="145">
        <f t="shared" si="7"/>
        <v>0</v>
      </c>
      <c r="L32" s="142"/>
    </row>
    <row r="33" spans="1:12" x14ac:dyDescent="0.3">
      <c r="A33" s="128">
        <v>8</v>
      </c>
      <c r="B33" s="141"/>
      <c r="C33" s="143" t="str">
        <f t="shared" si="0"/>
        <v/>
      </c>
      <c r="D33" s="143" t="str">
        <f t="shared" si="1"/>
        <v/>
      </c>
      <c r="E33" s="168" t="str">
        <f t="shared" si="2"/>
        <v/>
      </c>
      <c r="F33" s="143" t="str">
        <f t="shared" si="3"/>
        <v/>
      </c>
      <c r="G33" s="143" t="str">
        <f t="shared" si="4"/>
        <v/>
      </c>
      <c r="H33" s="144" t="str">
        <f t="shared" si="5"/>
        <v/>
      </c>
      <c r="I33" s="145" t="str">
        <f t="shared" si="6"/>
        <v/>
      </c>
      <c r="J33" s="142"/>
      <c r="K33" s="145">
        <f t="shared" si="7"/>
        <v>0</v>
      </c>
      <c r="L33" s="142"/>
    </row>
    <row r="35" spans="1:12" x14ac:dyDescent="0.3">
      <c r="B35" s="108" t="s">
        <v>298</v>
      </c>
      <c r="C35" s="30" t="s">
        <v>300</v>
      </c>
      <c r="D35" s="30"/>
      <c r="E35" s="130">
        <v>0.75</v>
      </c>
      <c r="F35" s="30" t="s">
        <v>70</v>
      </c>
      <c r="I35" s="129" t="s">
        <v>297</v>
      </c>
      <c r="J35" s="114"/>
      <c r="K35" s="140">
        <f>SUM(K26:K33)</f>
        <v>0</v>
      </c>
    </row>
    <row r="36" spans="1:12" x14ac:dyDescent="0.3">
      <c r="B36" s="72"/>
      <c r="C36" s="69" t="s">
        <v>299</v>
      </c>
      <c r="D36" s="70"/>
      <c r="E36" s="130">
        <v>0.5</v>
      </c>
      <c r="F36" s="30" t="s">
        <v>70</v>
      </c>
    </row>
    <row r="37" spans="1:12" x14ac:dyDescent="0.3">
      <c r="B37" s="30"/>
      <c r="C37" s="30" t="s">
        <v>301</v>
      </c>
      <c r="D37" s="30"/>
      <c r="E37" s="147"/>
      <c r="F37" s="30"/>
    </row>
    <row r="39" spans="1:12" x14ac:dyDescent="0.3">
      <c r="B39" s="216" t="s">
        <v>74</v>
      </c>
      <c r="C39" s="217"/>
      <c r="D39" s="217"/>
      <c r="E39" s="217"/>
      <c r="F39" s="217"/>
      <c r="G39" s="217"/>
      <c r="H39" s="217"/>
      <c r="I39" s="218"/>
    </row>
    <row r="40" spans="1:12" x14ac:dyDescent="0.3">
      <c r="B40" s="219" t="s">
        <v>44</v>
      </c>
      <c r="C40" s="220"/>
      <c r="D40" s="220"/>
      <c r="E40" s="12"/>
      <c r="F40" s="12"/>
      <c r="G40" s="221" t="s">
        <v>45</v>
      </c>
      <c r="H40" s="222"/>
      <c r="I40" s="223"/>
    </row>
    <row r="41" spans="1:12" x14ac:dyDescent="0.3">
      <c r="B41" s="65" t="s">
        <v>75</v>
      </c>
      <c r="C41" s="65"/>
      <c r="D41" s="84">
        <f>D11</f>
        <v>0</v>
      </c>
      <c r="E41" s="12"/>
      <c r="F41" s="12"/>
      <c r="G41" s="30" t="s">
        <v>76</v>
      </c>
      <c r="H41" s="30"/>
      <c r="I41" s="21">
        <f>I9*C15</f>
        <v>0</v>
      </c>
    </row>
    <row r="42" spans="1:12" x14ac:dyDescent="0.3">
      <c r="B42" s="66" t="s">
        <v>67</v>
      </c>
      <c r="C42" s="67"/>
      <c r="D42" s="68"/>
      <c r="E42" s="12"/>
      <c r="F42" s="12"/>
      <c r="G42" s="30" t="s">
        <v>77</v>
      </c>
      <c r="H42" s="30"/>
      <c r="I42" s="103">
        <f>H15*Proyecto_Actividad!H16+Reporte_Actividad!J15*Proyecto_Actividad!H16</f>
        <v>0</v>
      </c>
    </row>
    <row r="43" spans="1:12" x14ac:dyDescent="0.3">
      <c r="B43" s="69" t="s">
        <v>71</v>
      </c>
      <c r="C43" s="70"/>
      <c r="D43" s="104">
        <f>D14</f>
        <v>0</v>
      </c>
      <c r="E43" s="12"/>
      <c r="F43" s="12"/>
      <c r="G43" s="30" t="s">
        <v>213</v>
      </c>
      <c r="H43" s="30"/>
      <c r="I43" s="103">
        <f>I15*3+J15*3</f>
        <v>0</v>
      </c>
    </row>
    <row r="44" spans="1:12" x14ac:dyDescent="0.3">
      <c r="B44" s="71" t="s">
        <v>72</v>
      </c>
      <c r="C44" s="71"/>
      <c r="D44" s="21">
        <f>I9*C15+C16*C15+D17</f>
        <v>0</v>
      </c>
      <c r="E44" s="12"/>
      <c r="F44" s="12"/>
      <c r="G44" s="55" t="s">
        <v>85</v>
      </c>
      <c r="H44" s="30"/>
      <c r="I44" s="21">
        <f>I45-SUM(I41:I43)</f>
        <v>0</v>
      </c>
    </row>
    <row r="45" spans="1:12" x14ac:dyDescent="0.3">
      <c r="B45" s="72" t="s">
        <v>73</v>
      </c>
      <c r="C45" s="73"/>
      <c r="D45" s="105">
        <f>H15*1.9+J15*1.9</f>
        <v>0</v>
      </c>
      <c r="E45" s="12"/>
      <c r="F45" s="12"/>
      <c r="G45" s="12"/>
      <c r="H45" s="63" t="s">
        <v>79</v>
      </c>
      <c r="I45" s="107">
        <f>G19</f>
        <v>0</v>
      </c>
    </row>
    <row r="46" spans="1:12" x14ac:dyDescent="0.3">
      <c r="B46" s="74"/>
      <c r="C46" s="63" t="s">
        <v>79</v>
      </c>
      <c r="D46" s="106">
        <f>D41+D43+D44+D45</f>
        <v>0</v>
      </c>
      <c r="E46" s="12"/>
      <c r="F46" s="12"/>
      <c r="G46" s="12"/>
      <c r="H46" s="12"/>
      <c r="I46" s="75"/>
    </row>
    <row r="47" spans="1:12" x14ac:dyDescent="0.3">
      <c r="B47" s="74"/>
      <c r="C47" s="12"/>
      <c r="D47" s="12"/>
      <c r="E47" s="12"/>
      <c r="F47" s="12"/>
      <c r="G47" s="12"/>
      <c r="H47" s="16" t="s">
        <v>296</v>
      </c>
      <c r="I47" s="139">
        <f>K35</f>
        <v>0</v>
      </c>
    </row>
    <row r="48" spans="1:12" x14ac:dyDescent="0.3">
      <c r="B48" s="74"/>
      <c r="C48" s="12"/>
      <c r="D48" s="216" t="s">
        <v>78</v>
      </c>
      <c r="E48" s="217"/>
      <c r="F48" s="218"/>
      <c r="G48" s="12"/>
      <c r="H48" s="12"/>
      <c r="I48" s="75"/>
    </row>
    <row r="49" spans="1:10" x14ac:dyDescent="0.3">
      <c r="B49" s="69"/>
      <c r="C49" s="76"/>
      <c r="D49" s="108"/>
      <c r="E49" s="109"/>
      <c r="F49" s="110">
        <f>I45-D46-K35</f>
        <v>0</v>
      </c>
      <c r="G49" s="76"/>
      <c r="H49" s="76"/>
      <c r="I49" s="70"/>
    </row>
    <row r="51" spans="1:10" ht="15" thickBot="1" x14ac:dyDescent="0.35"/>
    <row r="52" spans="1:10" x14ac:dyDescent="0.3">
      <c r="A52" s="85" t="s">
        <v>51</v>
      </c>
      <c r="B52" s="85"/>
      <c r="C52" s="86"/>
      <c r="D52" s="87"/>
      <c r="E52" s="87"/>
      <c r="F52" s="87"/>
      <c r="G52" s="87"/>
      <c r="H52" s="87"/>
      <c r="I52" s="87"/>
      <c r="J52" s="88"/>
    </row>
    <row r="53" spans="1:10" x14ac:dyDescent="0.3">
      <c r="C53" s="89"/>
      <c r="D53" s="90"/>
      <c r="E53" s="90"/>
      <c r="F53" s="90"/>
      <c r="G53" s="90"/>
      <c r="H53" s="90"/>
      <c r="I53" s="90"/>
      <c r="J53" s="91"/>
    </row>
    <row r="54" spans="1:10" x14ac:dyDescent="0.3">
      <c r="C54" s="89"/>
      <c r="D54" s="90"/>
      <c r="E54" s="90"/>
      <c r="F54" s="90"/>
      <c r="G54" s="90"/>
      <c r="H54" s="90"/>
      <c r="I54" s="90"/>
      <c r="J54" s="91"/>
    </row>
    <row r="55" spans="1:10" x14ac:dyDescent="0.3">
      <c r="C55" s="89"/>
      <c r="D55" s="90"/>
      <c r="E55" s="90"/>
      <c r="F55" s="90"/>
      <c r="G55" s="90"/>
      <c r="H55" s="90"/>
      <c r="I55" s="90"/>
      <c r="J55" s="91"/>
    </row>
    <row r="56" spans="1:10" ht="15" thickBot="1" x14ac:dyDescent="0.35">
      <c r="C56" s="92"/>
      <c r="D56" s="93"/>
      <c r="E56" s="93"/>
      <c r="F56" s="93"/>
      <c r="G56" s="93"/>
      <c r="H56" s="93"/>
      <c r="I56" s="93"/>
      <c r="J56" s="94"/>
    </row>
  </sheetData>
  <sheetProtection password="DFF6" sheet="1" objects="1" scenarios="1" selectLockedCell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80" zoomScaleNormal="80" workbookViewId="0">
      <selection activeCell="A2" sqref="A2"/>
    </sheetView>
  </sheetViews>
  <sheetFormatPr baseColWidth="10" defaultRowHeight="14.4" x14ac:dyDescent="0.3"/>
  <cols>
    <col min="1" max="1" width="43.44140625" customWidth="1"/>
    <col min="2" max="2" width="28.88671875" customWidth="1"/>
    <col min="3" max="3" width="45.21875" customWidth="1"/>
    <col min="4" max="4" width="80.44140625" customWidth="1"/>
    <col min="5" max="5" width="63.88671875" bestFit="1" customWidth="1"/>
    <col min="6" max="6" width="65.109375" customWidth="1"/>
    <col min="7" max="7" width="54" customWidth="1"/>
    <col min="8" max="8" width="56.21875" customWidth="1"/>
    <col min="9" max="9" width="61" bestFit="1" customWidth="1"/>
    <col min="10" max="10" width="63.6640625" bestFit="1" customWidth="1"/>
    <col min="11" max="11" width="41.3320312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11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">
      <c r="A2" s="7" t="s">
        <v>2355</v>
      </c>
      <c r="B2" s="7" t="s">
        <v>2357</v>
      </c>
      <c r="C2" s="7" t="s">
        <v>2359</v>
      </c>
      <c r="D2" s="7" t="s">
        <v>2361</v>
      </c>
      <c r="E2" s="7" t="s">
        <v>2364</v>
      </c>
      <c r="F2" s="11" t="s">
        <v>2366</v>
      </c>
      <c r="G2" s="11" t="s">
        <v>2368</v>
      </c>
      <c r="I2" s="11" t="s">
        <v>2020</v>
      </c>
      <c r="J2" s="11" t="s">
        <v>2371</v>
      </c>
      <c r="K2" s="11" t="s">
        <v>2373</v>
      </c>
    </row>
    <row r="3" spans="1:11" x14ac:dyDescent="0.3">
      <c r="A3" s="7" t="s">
        <v>2356</v>
      </c>
      <c r="B3" s="7" t="s">
        <v>2358</v>
      </c>
      <c r="C3" s="7" t="s">
        <v>2360</v>
      </c>
      <c r="D3" s="7" t="s">
        <v>2362</v>
      </c>
      <c r="E3" s="7" t="s">
        <v>2365</v>
      </c>
      <c r="F3" s="11" t="s">
        <v>2367</v>
      </c>
      <c r="G3" s="11"/>
      <c r="I3" s="11" t="s">
        <v>2369</v>
      </c>
      <c r="J3" s="11" t="s">
        <v>2372</v>
      </c>
      <c r="K3" s="11" t="s">
        <v>43</v>
      </c>
    </row>
    <row r="4" spans="1:11" x14ac:dyDescent="0.3">
      <c r="A4" s="7"/>
      <c r="B4" s="7"/>
      <c r="C4" s="7"/>
      <c r="D4" s="7" t="s">
        <v>2363</v>
      </c>
      <c r="E4" s="7"/>
      <c r="I4" s="10" t="s">
        <v>2370</v>
      </c>
      <c r="J4" s="11"/>
      <c r="K4" s="178" t="s">
        <v>2374</v>
      </c>
    </row>
    <row r="5" spans="1:11" x14ac:dyDescent="0.3">
      <c r="B5" s="7"/>
      <c r="C5" s="7"/>
      <c r="D5" s="7"/>
      <c r="E5" s="7"/>
    </row>
    <row r="6" spans="1:11" x14ac:dyDescent="0.3">
      <c r="B6" s="7"/>
      <c r="D6" s="7"/>
      <c r="E6" s="7"/>
    </row>
    <row r="7" spans="1:11" x14ac:dyDescent="0.3">
      <c r="E7" s="7"/>
    </row>
  </sheetData>
  <sheetProtection password="DE7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C14" sqref="C14"/>
    </sheetView>
  </sheetViews>
  <sheetFormatPr baseColWidth="10" defaultRowHeight="14.4" x14ac:dyDescent="0.3"/>
  <cols>
    <col min="1" max="1" width="28.77734375" customWidth="1"/>
  </cols>
  <sheetData>
    <row r="1" spans="1:1" x14ac:dyDescent="0.3">
      <c r="A1" s="8" t="s">
        <v>10</v>
      </c>
    </row>
    <row r="2" spans="1:1" x14ac:dyDescent="0.3">
      <c r="A2" s="7" t="s">
        <v>890</v>
      </c>
    </row>
    <row r="3" spans="1:1" x14ac:dyDescent="0.3">
      <c r="A3" s="7" t="s">
        <v>891</v>
      </c>
    </row>
    <row r="4" spans="1:1" x14ac:dyDescent="0.3">
      <c r="A4" s="7" t="s">
        <v>892</v>
      </c>
    </row>
    <row r="5" spans="1:1" x14ac:dyDescent="0.3">
      <c r="A5" s="7" t="s">
        <v>893</v>
      </c>
    </row>
    <row r="6" spans="1:1" x14ac:dyDescent="0.3">
      <c r="A6" s="7" t="s">
        <v>894</v>
      </c>
    </row>
    <row r="7" spans="1:1" x14ac:dyDescent="0.3">
      <c r="A7" s="7" t="s">
        <v>2353</v>
      </c>
    </row>
    <row r="8" spans="1:1" x14ac:dyDescent="0.3">
      <c r="A8" s="7" t="s">
        <v>895</v>
      </c>
    </row>
    <row r="9" spans="1:1" x14ac:dyDescent="0.3">
      <c r="A9" s="7" t="s">
        <v>2016</v>
      </c>
    </row>
    <row r="10" spans="1:1" x14ac:dyDescent="0.3">
      <c r="A10" s="7" t="s">
        <v>896</v>
      </c>
    </row>
    <row r="11" spans="1:1" x14ac:dyDescent="0.3">
      <c r="A11" s="7" t="s">
        <v>889</v>
      </c>
    </row>
    <row r="12" spans="1:1" x14ac:dyDescent="0.3">
      <c r="A12" s="7" t="s">
        <v>897</v>
      </c>
    </row>
    <row r="13" spans="1:1" x14ac:dyDescent="0.3">
      <c r="A13" s="7" t="s">
        <v>898</v>
      </c>
    </row>
    <row r="14" spans="1:1" x14ac:dyDescent="0.3">
      <c r="A14" s="7" t="s">
        <v>899</v>
      </c>
    </row>
    <row r="15" spans="1:1" x14ac:dyDescent="0.3">
      <c r="A15" s="7" t="s">
        <v>900</v>
      </c>
    </row>
    <row r="16" spans="1:1" x14ac:dyDescent="0.3">
      <c r="A16" s="7" t="s">
        <v>2352</v>
      </c>
    </row>
    <row r="17" spans="1:1" x14ac:dyDescent="0.3">
      <c r="A17" s="7" t="s">
        <v>2350</v>
      </c>
    </row>
    <row r="18" spans="1:1" x14ac:dyDescent="0.3">
      <c r="A18" s="7" t="s">
        <v>2019</v>
      </c>
    </row>
    <row r="19" spans="1:1" x14ac:dyDescent="0.3">
      <c r="A19" s="7" t="s">
        <v>2017</v>
      </c>
    </row>
    <row r="20" spans="1:1" x14ac:dyDescent="0.3">
      <c r="A20" s="7" t="s">
        <v>2354</v>
      </c>
    </row>
    <row r="21" spans="1:1" x14ac:dyDescent="0.3">
      <c r="A21" s="7" t="s">
        <v>901</v>
      </c>
    </row>
    <row r="22" spans="1:1" x14ac:dyDescent="0.3">
      <c r="A22" s="7" t="s">
        <v>902</v>
      </c>
    </row>
    <row r="23" spans="1:1" x14ac:dyDescent="0.3">
      <c r="A23" s="7" t="s">
        <v>2351</v>
      </c>
    </row>
    <row r="24" spans="1:1" x14ac:dyDescent="0.3">
      <c r="A24" s="7" t="s">
        <v>2018</v>
      </c>
    </row>
    <row r="25" spans="1:1" x14ac:dyDescent="0.3">
      <c r="A25" s="7" t="s">
        <v>903</v>
      </c>
    </row>
  </sheetData>
  <sheetProtection password="DE7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5" sqref="E5"/>
    </sheetView>
  </sheetViews>
  <sheetFormatPr baseColWidth="10" defaultRowHeight="14.4" x14ac:dyDescent="0.3"/>
  <cols>
    <col min="1" max="1" width="21.44140625" customWidth="1"/>
  </cols>
  <sheetData>
    <row r="1" spans="1:5" x14ac:dyDescent="0.3">
      <c r="A1" t="s">
        <v>15</v>
      </c>
    </row>
    <row r="2" spans="1:5" x14ac:dyDescent="0.3">
      <c r="A2" t="s">
        <v>206</v>
      </c>
    </row>
    <row r="3" spans="1:5" x14ac:dyDescent="0.3">
      <c r="A3" t="s">
        <v>2375</v>
      </c>
      <c r="D3" t="s">
        <v>2375</v>
      </c>
      <c r="E3" t="s">
        <v>2376</v>
      </c>
    </row>
    <row r="4" spans="1:5" x14ac:dyDescent="0.3">
      <c r="A4" t="s">
        <v>2376</v>
      </c>
      <c r="D4" s="9">
        <v>302.5</v>
      </c>
      <c r="E4" s="9">
        <v>330</v>
      </c>
    </row>
    <row r="7" spans="1:5" x14ac:dyDescent="0.3">
      <c r="A7" t="s">
        <v>214</v>
      </c>
    </row>
    <row r="8" spans="1:5" x14ac:dyDescent="0.3">
      <c r="A8" t="s">
        <v>215</v>
      </c>
    </row>
    <row r="9" spans="1:5" x14ac:dyDescent="0.3">
      <c r="A9" t="s">
        <v>216</v>
      </c>
    </row>
    <row r="10" spans="1:5" x14ac:dyDescent="0.3">
      <c r="A10" t="s">
        <v>217</v>
      </c>
    </row>
    <row r="11" spans="1:5" x14ac:dyDescent="0.3">
      <c r="B11" t="s">
        <v>2379</v>
      </c>
      <c r="C11" t="s">
        <v>2380</v>
      </c>
    </row>
    <row r="12" spans="1:5" x14ac:dyDescent="0.3">
      <c r="B12" t="s">
        <v>2378</v>
      </c>
      <c r="C12" t="s">
        <v>2377</v>
      </c>
    </row>
  </sheetData>
  <sheetProtection password="DE7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G1" workbookViewId="0">
      <selection activeCell="I8" sqref="I8"/>
    </sheetView>
  </sheetViews>
  <sheetFormatPr baseColWidth="10" defaultRowHeight="13.2" x14ac:dyDescent="0.25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/>
      <c r="B2" s="4"/>
      <c r="C2" s="3"/>
      <c r="D2" s="3"/>
      <c r="E2" s="5"/>
      <c r="F2" s="3"/>
      <c r="G2" s="3"/>
      <c r="H2" s="6"/>
      <c r="I2" s="3"/>
      <c r="J2" s="3"/>
    </row>
    <row r="3" spans="1:10" x14ac:dyDescent="0.25">
      <c r="A3" s="3"/>
      <c r="B3" s="4"/>
      <c r="C3" s="3"/>
      <c r="D3" s="3"/>
      <c r="E3" s="5"/>
      <c r="F3" s="3"/>
      <c r="G3" s="3"/>
      <c r="H3" s="3"/>
      <c r="I3" s="3"/>
      <c r="J3" s="3"/>
    </row>
    <row r="4" spans="1:10" x14ac:dyDescent="0.25">
      <c r="A4" s="3"/>
      <c r="B4" s="4"/>
      <c r="C4" s="3"/>
      <c r="D4" s="3"/>
      <c r="E4" s="5"/>
      <c r="H4" s="3"/>
      <c r="I4" s="3"/>
      <c r="J4" s="3"/>
    </row>
    <row r="5" spans="1:10" x14ac:dyDescent="0.25">
      <c r="B5" s="4"/>
      <c r="C5" s="3"/>
      <c r="D5" s="3"/>
      <c r="E5" s="5"/>
    </row>
    <row r="6" spans="1:10" x14ac:dyDescent="0.25">
      <c r="B6" s="5"/>
      <c r="D6" s="3"/>
      <c r="E6" s="5"/>
    </row>
    <row r="7" spans="1:10" x14ac:dyDescent="0.25">
      <c r="E7" s="5"/>
    </row>
    <row r="11" spans="1:10" x14ac:dyDescent="0.25">
      <c r="A11" s="2" t="s">
        <v>0</v>
      </c>
      <c r="B11" s="2">
        <v>1</v>
      </c>
    </row>
    <row r="12" spans="1:10" x14ac:dyDescent="0.25">
      <c r="A12" s="2" t="s">
        <v>1</v>
      </c>
      <c r="B12" s="2">
        <v>2</v>
      </c>
    </row>
    <row r="13" spans="1:10" x14ac:dyDescent="0.25">
      <c r="A13" s="2" t="s">
        <v>2</v>
      </c>
      <c r="B13" s="2">
        <v>3</v>
      </c>
    </row>
    <row r="14" spans="1:10" x14ac:dyDescent="0.25">
      <c r="A14" s="2" t="s">
        <v>3</v>
      </c>
      <c r="B14" s="2">
        <v>4</v>
      </c>
    </row>
    <row r="15" spans="1:10" x14ac:dyDescent="0.25">
      <c r="A15" s="2" t="s">
        <v>4</v>
      </c>
      <c r="B15" s="2">
        <v>5</v>
      </c>
    </row>
    <row r="16" spans="1:10" x14ac:dyDescent="0.25">
      <c r="A16" s="2" t="s">
        <v>5</v>
      </c>
      <c r="B16" s="2">
        <v>6</v>
      </c>
    </row>
    <row r="17" spans="1:2" x14ac:dyDescent="0.25">
      <c r="A17" s="2" t="s">
        <v>11</v>
      </c>
      <c r="B17" s="2">
        <v>7</v>
      </c>
    </row>
    <row r="18" spans="1:2" x14ac:dyDescent="0.25">
      <c r="A18" s="2" t="s">
        <v>12</v>
      </c>
      <c r="B18" s="2">
        <v>8</v>
      </c>
    </row>
    <row r="19" spans="1:2" x14ac:dyDescent="0.25">
      <c r="A19" s="2" t="s">
        <v>6</v>
      </c>
      <c r="B19" s="2">
        <v>9</v>
      </c>
    </row>
    <row r="20" spans="1:2" x14ac:dyDescent="0.25">
      <c r="A20" s="2" t="s">
        <v>7</v>
      </c>
      <c r="B20" s="2">
        <v>10</v>
      </c>
    </row>
    <row r="21" spans="1:2" x14ac:dyDescent="0.25">
      <c r="A21" s="2" t="s">
        <v>8</v>
      </c>
      <c r="B21" s="2">
        <v>11</v>
      </c>
    </row>
    <row r="22" spans="1:2" x14ac:dyDescent="0.25">
      <c r="A22" s="2" t="s">
        <v>9</v>
      </c>
      <c r="B22" s="2">
        <v>12</v>
      </c>
    </row>
    <row r="23" spans="1:2" x14ac:dyDescent="0.25">
      <c r="B23" s="2">
        <v>13</v>
      </c>
    </row>
    <row r="24" spans="1:2" x14ac:dyDescent="0.25">
      <c r="B24" s="2">
        <v>14</v>
      </c>
    </row>
    <row r="25" spans="1:2" x14ac:dyDescent="0.25">
      <c r="B25" s="2">
        <v>15</v>
      </c>
    </row>
    <row r="26" spans="1:2" x14ac:dyDescent="0.25">
      <c r="B26" s="2">
        <v>16</v>
      </c>
    </row>
    <row r="27" spans="1:2" x14ac:dyDescent="0.25">
      <c r="B27" s="2">
        <v>17</v>
      </c>
    </row>
    <row r="28" spans="1:2" x14ac:dyDescent="0.25">
      <c r="B28" s="2">
        <v>18</v>
      </c>
    </row>
    <row r="29" spans="1:2" x14ac:dyDescent="0.25">
      <c r="B29" s="2">
        <v>19</v>
      </c>
    </row>
    <row r="30" spans="1:2" x14ac:dyDescent="0.25">
      <c r="B30" s="2">
        <v>20</v>
      </c>
    </row>
    <row r="31" spans="1:2" x14ac:dyDescent="0.25">
      <c r="B31" s="2">
        <v>21</v>
      </c>
    </row>
    <row r="32" spans="1:2" x14ac:dyDescent="0.25">
      <c r="B32" s="2">
        <v>22</v>
      </c>
    </row>
    <row r="33" spans="2:2" x14ac:dyDescent="0.25">
      <c r="B33" s="2">
        <v>23</v>
      </c>
    </row>
    <row r="34" spans="2:2" x14ac:dyDescent="0.25">
      <c r="B34" s="2">
        <v>24</v>
      </c>
    </row>
    <row r="35" spans="2:2" x14ac:dyDescent="0.25">
      <c r="B35" s="2">
        <v>25</v>
      </c>
    </row>
    <row r="36" spans="2:2" x14ac:dyDescent="0.25">
      <c r="B36" s="2">
        <v>26</v>
      </c>
    </row>
    <row r="37" spans="2:2" x14ac:dyDescent="0.25">
      <c r="B37" s="2">
        <v>27</v>
      </c>
    </row>
    <row r="38" spans="2:2" x14ac:dyDescent="0.25">
      <c r="B38" s="2">
        <v>28</v>
      </c>
    </row>
    <row r="39" spans="2:2" x14ac:dyDescent="0.25">
      <c r="B39" s="2">
        <v>29</v>
      </c>
    </row>
    <row r="40" spans="2:2" x14ac:dyDescent="0.25">
      <c r="B40" s="2">
        <v>30</v>
      </c>
    </row>
    <row r="41" spans="2:2" x14ac:dyDescent="0.25">
      <c r="B41" s="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24</vt:i4>
      </vt:variant>
    </vt:vector>
  </HeadingPairs>
  <TitlesOfParts>
    <vt:vector size="37" baseType="lpstr">
      <vt:lpstr>Instrucciones</vt:lpstr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Licencias_2016</vt:lpstr>
      <vt:lpstr>ListadoParticipantes</vt:lpstr>
      <vt:lpstr>No_Admitidos</vt:lpstr>
      <vt:lpstr>Abril</vt:lpstr>
      <vt:lpstr>autobus</vt:lpstr>
      <vt:lpstr>Bajas</vt:lpstr>
      <vt:lpstr>dias</vt:lpstr>
      <vt:lpstr>Diciembre</vt:lpstr>
      <vt:lpstr>Enero</vt:lpstr>
      <vt:lpstr>excluidos</vt:lpstr>
      <vt:lpstr>Febrero</vt:lpstr>
      <vt:lpstr>Julio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Plazas_55</vt:lpstr>
      <vt:lpstr>responsable</vt:lpstr>
      <vt:lpstr>Septiembre</vt:lpstr>
      <vt:lpstr>'Listado Participantes'!Títulos_a_imprimir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Antonio</cp:lastModifiedBy>
  <dcterms:created xsi:type="dcterms:W3CDTF">2012-12-12T19:47:53Z</dcterms:created>
  <dcterms:modified xsi:type="dcterms:W3CDTF">2015-12-25T06:13:10Z</dcterms:modified>
</cp:coreProperties>
</file>